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33" activeTab="0"/>
  </bookViews>
  <sheets>
    <sheet name="baza 2018" sheetId="1" r:id="rId1"/>
  </sheets>
  <definedNames/>
  <calcPr fullCalcOnLoad="1"/>
</workbook>
</file>

<file path=xl/sharedStrings.xml><?xml version="1.0" encoding="utf-8"?>
<sst xmlns="http://schemas.openxmlformats.org/spreadsheetml/2006/main" count="154" uniqueCount="119">
  <si>
    <t>дка</t>
  </si>
  <si>
    <t xml:space="preserve">Кратко название на пътя </t>
  </si>
  <si>
    <t>авт. №</t>
  </si>
  <si>
    <t>No отсечка</t>
  </si>
  <si>
    <t>м</t>
  </si>
  <si>
    <t>м²</t>
  </si>
  <si>
    <t>ВСИЧКО:</t>
  </si>
  <si>
    <t>ОБЩО:</t>
  </si>
  <si>
    <t>бр.</t>
  </si>
  <si>
    <t>БАЗА  ДАННИ</t>
  </si>
  <si>
    <r>
      <t xml:space="preserve">№ и </t>
    </r>
    <r>
      <rPr>
        <sz val="10"/>
        <rFont val="Times New Roman"/>
        <family val="1"/>
      </rPr>
      <t xml:space="preserve">наименование на пътя </t>
    </r>
    <r>
      <rPr>
        <b/>
        <sz val="10"/>
        <rFont val="Times New Roman"/>
        <family val="1"/>
      </rPr>
      <t>по РМС</t>
    </r>
  </si>
  <si>
    <t xml:space="preserve">Отсечки на пътя </t>
  </si>
  <si>
    <t xml:space="preserve">кв. Симеоново - с. Бистрица </t>
  </si>
  <si>
    <t xml:space="preserve">SOF 1123     </t>
  </si>
  <si>
    <t xml:space="preserve">кв. Симеоново -        с. Бистрица </t>
  </si>
  <si>
    <t>Път - у-к от к-ще с ул. Околовръстен път (светофари) в посока към с. Лозен до к-ще с ул. Лилия в кв. Горни Лозен на с. Лозен</t>
  </si>
  <si>
    <t>Път - у-к от ул. Съединение № 301 до завоя за участъка, успореден на АМ Тракия</t>
  </si>
  <si>
    <t>Път - връзка от завоя за предния участък (успореден на АМ Тракия) до АМ Тракия</t>
  </si>
  <si>
    <t>Път - прав у-к, успореден на АМ Тракия до влизане под АМ Тракия</t>
  </si>
  <si>
    <t>Път - прав у-к, перпендикулярен и под АМ Тракия</t>
  </si>
  <si>
    <t>Път - прав у-к, успореден на АМ Тракия преди завоя на последния участък за Гара Верила</t>
  </si>
  <si>
    <t xml:space="preserve">SOF 1121 </t>
  </si>
  <si>
    <t>Път - прав у-к, от последния завой в посока към Гара Верила до граница София - град и София Област</t>
  </si>
  <si>
    <t xml:space="preserve">SFO 1231 </t>
  </si>
  <si>
    <r>
      <t xml:space="preserve">няма                    </t>
    </r>
    <r>
      <rPr>
        <sz val="10"/>
        <rFont val="Times New Roman"/>
        <family val="1"/>
      </rPr>
      <t xml:space="preserve"> с. Лозен - школа БЧК</t>
    </r>
  </si>
  <si>
    <t>с. Лозен - школа БЧК</t>
  </si>
  <si>
    <t>ул. Васил Левски - у-к от № 42 с/у № 27 до к-ще с ул. Половраг при имот пл. № 2018 в кв.2 с. Лозен</t>
  </si>
  <si>
    <t>ул. Половраг  в с. Лозен - у-к от имот пл. № 2018 в кв.2 с. Лозен до имот с адрес ул. Половраг  № 25 с/у № 26 (край на регулация)</t>
  </si>
  <si>
    <t>ул. Половраг  в с. Лозен - у-к от имот  с адрес ул. Половраг № 25 с/у № 26 (край на регулация) до База на БЧК с адрес ул. Половраг № 31, при обръщателно колело на А 7А</t>
  </si>
  <si>
    <t xml:space="preserve">с. Лозен - школа БЧК - обръщателно колело </t>
  </si>
  <si>
    <t>няма                     с. Лозен - школа БЧК</t>
  </si>
  <si>
    <r>
      <t xml:space="preserve">SOF 2124            </t>
    </r>
    <r>
      <rPr>
        <sz val="10"/>
        <rFont val="Times New Roman"/>
        <family val="1"/>
      </rPr>
      <t xml:space="preserve">  / ІІІ - 181, Железница - в.з. Ярема / - Плана</t>
    </r>
  </si>
  <si>
    <t>с. Железница - с. Плана</t>
  </si>
  <si>
    <t>Участък от пътя за с. Плана от разклона с РП ІІІ-181 (ул. Самоковско шосе - Ханче Брезите) извън с. Бистрица до разклона за втората връзка с РП при двойния завой в посока запад-изток</t>
  </si>
  <si>
    <t>Участък от пътя за с. Плана от разклона за втората връзка с РП в посока с. Плана до отклонението за база на Гражданска защита</t>
  </si>
  <si>
    <t>Участък от пътя за с. Плана от втория разклон за махали на селото до третия разклон за махали на селото</t>
  </si>
  <si>
    <t>Участък от пътя за с. Плана от Хлораторна станция на СОФИЙСКА ВОДА АД до четвъртия разклон за махали на селото (за Кметството и за махала Турмачка)</t>
  </si>
  <si>
    <t xml:space="preserve">SOF 2124             </t>
  </si>
  <si>
    <t>няма                       с. Панчарево - с. Бистрица</t>
  </si>
  <si>
    <t>с. Панчарево -       с. Бистрица</t>
  </si>
  <si>
    <r>
      <t xml:space="preserve">Прав участък на ул. Цар Асенов път от к-щето с РП № 181 и с общински път  </t>
    </r>
    <r>
      <rPr>
        <b/>
        <sz val="10"/>
        <rFont val="Times New Roman"/>
        <family val="1"/>
      </rPr>
      <t>SOF 1123</t>
    </r>
    <r>
      <rPr>
        <sz val="10"/>
        <rFont val="Times New Roman"/>
        <family val="1"/>
      </rPr>
      <t xml:space="preserve"> Симеоново - Бистрица до последния имот в регулация</t>
    </r>
  </si>
  <si>
    <t xml:space="preserve">Прав участък на ул. Цар Асенов път от последния имот в регулация до разклона с път в северна посока за в.з. Косанин дол                 (с. Бистрица) </t>
  </si>
  <si>
    <t xml:space="preserve">Участък на пътя (с направление на ул. Цар Асенов път) от разклона с път в северна посока за в.з. Косанин дол (с. Бистрица) до последния имот на ул. Лозница във в.з. Беликата               (с. Панчарево) </t>
  </si>
  <si>
    <t>Участък на пътя (с направление на ул. Цар Асенов път) от последния имот на ул. Лозница във в.з. Беликата (с. Панчарево) до завоя с 90 º в северна посока</t>
  </si>
  <si>
    <t>Сърпообразен участък на пътя във в.з. Беликата (с. Панчарево) от завоя с 90 º в северна посока до чупката със 120º при бивша кариера</t>
  </si>
  <si>
    <t>Крив участък на пътя във в.з. Беликата (с. Панчарево) от разклона за в.з. Ловджийска чешма (с. Панчарево) до к-щето с ул. Беликата при № 6 в с. Панчарево</t>
  </si>
  <si>
    <t>с. Панчарево                                   - с. Бистрица</t>
  </si>
  <si>
    <r>
      <t xml:space="preserve">№ и </t>
    </r>
    <r>
      <rPr>
        <sz val="10"/>
        <rFont val="Times New Roman"/>
        <family val="1"/>
      </rPr>
      <t>наименование на пътя</t>
    </r>
    <r>
      <rPr>
        <b/>
        <sz val="10"/>
        <rFont val="Times New Roman"/>
        <family val="1"/>
      </rPr>
      <t xml:space="preserve"> по РМС</t>
    </r>
  </si>
  <si>
    <t>Спирки на МГТ, пасарелки и други места за обществено ползване</t>
  </si>
  <si>
    <t>Дължина</t>
  </si>
  <si>
    <t>Ширина</t>
  </si>
  <si>
    <t>Общински Пътища в Р-н Панчарево</t>
  </si>
  <si>
    <t>SOF 1123</t>
  </si>
  <si>
    <t>№</t>
  </si>
  <si>
    <t>Име по РМС</t>
  </si>
  <si>
    <t>няма</t>
  </si>
  <si>
    <t xml:space="preserve">SOF 2124  </t>
  </si>
  <si>
    <t>с. Панчарево - с. Бистрица</t>
  </si>
  <si>
    <t>Общо:</t>
  </si>
  <si>
    <t>Площ</t>
  </si>
  <si>
    <r>
      <t xml:space="preserve">SOF 1123 </t>
    </r>
    <r>
      <rPr>
        <sz val="10"/>
        <rFont val="Times New Roman"/>
        <family val="1"/>
      </rPr>
      <t xml:space="preserve">                  / ІІ - 18 / ок.п. София -              кв. Симеоново - в.з. Бункера - Бистрица             / ІІІ - 181 /</t>
    </r>
  </si>
  <si>
    <r>
      <t xml:space="preserve">SOF 1121                   </t>
    </r>
    <r>
      <rPr>
        <sz val="10"/>
        <rFont val="Times New Roman"/>
        <family val="1"/>
      </rPr>
      <t xml:space="preserve"> / АМ Тракия, ок.п. София - кв.Нови хан / - Лозен - ок.п. София</t>
    </r>
  </si>
  <si>
    <r>
      <t xml:space="preserve">SFO 1231             </t>
    </r>
    <r>
      <rPr>
        <sz val="10"/>
        <rFont val="Times New Roman"/>
        <family val="1"/>
      </rPr>
      <t xml:space="preserve"> / III - 6002, Мусачево -    Елин Пелин / Мусачево - Равно поле - Граница общ.     ( Елин Пелин - София-град ) -     / АМ Тракия / София област </t>
    </r>
  </si>
  <si>
    <t>с. Железница                     - с. Плана</t>
  </si>
  <si>
    <t xml:space="preserve">ул. Иван Пешев в с. Лозен - у-к от к-ще с ул. Съединение до к-ще с ул. Васил Левски при имот с адрес ул. Иван Пешев №32 </t>
  </si>
  <si>
    <t>Общо спирки:</t>
  </si>
  <si>
    <t>в.з. Калфин дол</t>
  </si>
  <si>
    <t xml:space="preserve">в.з. Калфин дол </t>
  </si>
  <si>
    <t>ВСИЧКО за спирки на А 98</t>
  </si>
  <si>
    <t xml:space="preserve">Дължина </t>
  </si>
  <si>
    <t>Площ платно за                                движение на ППС</t>
  </si>
  <si>
    <t>Площ платно при                                     зимно поддържане</t>
  </si>
  <si>
    <t xml:space="preserve">Отводнителни                                             канавки/окопи </t>
  </si>
  <si>
    <t>Водостоци</t>
  </si>
  <si>
    <t>В оста на канавката</t>
  </si>
  <si>
    <t>бул. Симеоновско шосе - у-к от ресторант ШУМАКА до       к-ще с ул. Никола Крушкин Чолака и ул. Цар Асенов път в с. Бистрица</t>
  </si>
  <si>
    <t>АМ Тракия -              с. Лозен - СОП</t>
  </si>
  <si>
    <t>ул. Съединение в с. Лозен -      у-к от ул. Съединение № 1 до к-ще с ул. Бузлуджа и ул. Явор</t>
  </si>
  <si>
    <t>Площад по трасето на ул. Съединение между ул. Бузлуджа, ул. Явор и                    ул. Лале, ул. Извор</t>
  </si>
  <si>
    <t xml:space="preserve">ул. Съединение в с. Лозен -           у-к след Площада при ул. Извор до к-ще с ул. Иван Пешев </t>
  </si>
  <si>
    <t>ул. Съединение в с. Лозен -          у-к от к-ще с ул. Иван Пешев до ул. Съединение № 301</t>
  </si>
  <si>
    <t>АМ Тракия -         с. Лозен - СОП</t>
  </si>
  <si>
    <t>АМ Тракия - гара Верила</t>
  </si>
  <si>
    <r>
      <t xml:space="preserve">Път - връзка на път                         </t>
    </r>
    <r>
      <rPr>
        <b/>
        <sz val="10"/>
        <color indexed="8"/>
        <rFont val="Times New Roman"/>
        <family val="1"/>
      </rPr>
      <t>SFO 1231</t>
    </r>
    <r>
      <rPr>
        <sz val="10"/>
        <color indexed="8"/>
        <rFont val="Times New Roman"/>
        <family val="1"/>
      </rPr>
      <t xml:space="preserve"> с АМ Тракия </t>
    </r>
  </si>
  <si>
    <t>Участък от пътя за с. Плана от отклонението за база на Гражданска защита до първия разклон за махали на селото (за мах. Милеви кошари)</t>
  </si>
  <si>
    <t>Участък от пътя за с. Плана от първия разклон за махали на селото до втория разклон за махали на селото (за мах. Масова с табела "с.Плана")</t>
  </si>
  <si>
    <t>Участък от пътя за с. Плана от третия разклон за махали на селото до Хлораторна станция на СОФИЙСКА ВОДА АД (спирка Кантона)</t>
  </si>
  <si>
    <r>
      <t xml:space="preserve">Участък от пътя за с. Плана </t>
    </r>
    <r>
      <rPr>
        <b/>
        <sz val="10"/>
        <rFont val="Times New Roman"/>
        <family val="1"/>
      </rPr>
      <t>от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разклон</t>
    </r>
    <r>
      <rPr>
        <sz val="10"/>
        <rFont val="Times New Roman"/>
        <family val="1"/>
      </rPr>
      <t xml:space="preserve"> за </t>
    </r>
    <r>
      <rPr>
        <b/>
        <sz val="10"/>
        <rFont val="Times New Roman"/>
        <family val="1"/>
      </rPr>
      <t>махала</t>
    </r>
    <r>
      <rPr>
        <sz val="10"/>
        <rFont val="Times New Roman"/>
        <family val="1"/>
      </rPr>
      <t xml:space="preserve"> Турмачка </t>
    </r>
    <r>
      <rPr>
        <b/>
        <sz val="10"/>
        <rFont val="Times New Roman"/>
        <family val="1"/>
      </rPr>
      <t>до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Кметството</t>
    </r>
  </si>
  <si>
    <t>Улица в Махала Чаршия от Кметството до обръщателното ухо на А70 в центъра на с. Плана</t>
  </si>
  <si>
    <t>Обръщателно ухо на А 70</t>
  </si>
  <si>
    <r>
      <t xml:space="preserve">Участък от пътя </t>
    </r>
    <r>
      <rPr>
        <b/>
        <sz val="10"/>
        <rFont val="Times New Roman"/>
        <family val="1"/>
      </rPr>
      <t>от</t>
    </r>
    <r>
      <rPr>
        <sz val="10"/>
        <rFont val="Times New Roman"/>
        <family val="1"/>
      </rPr>
      <t xml:space="preserve"> четвъртия </t>
    </r>
    <r>
      <rPr>
        <b/>
        <sz val="10"/>
        <rFont val="Times New Roman"/>
        <family val="1"/>
      </rPr>
      <t>разклон</t>
    </r>
    <r>
      <rPr>
        <sz val="10"/>
        <rFont val="Times New Roman"/>
        <family val="1"/>
      </rPr>
      <t xml:space="preserve"> за махали на селото (</t>
    </r>
    <r>
      <rPr>
        <b/>
        <sz val="10"/>
        <rFont val="Times New Roman"/>
        <family val="1"/>
      </rPr>
      <t>за Кметството</t>
    </r>
    <r>
      <rPr>
        <sz val="10"/>
        <rFont val="Times New Roman"/>
        <family val="1"/>
      </rPr>
      <t xml:space="preserve"> и за махала Турмачка) разклон </t>
    </r>
    <r>
      <rPr>
        <b/>
        <sz val="10"/>
        <rFont val="Times New Roman"/>
        <family val="1"/>
      </rPr>
      <t>до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махала Турмачка </t>
    </r>
    <r>
      <rPr>
        <sz val="10"/>
        <rFont val="Times New Roman"/>
        <family val="1"/>
      </rPr>
      <t>до ул. 460</t>
    </r>
  </si>
  <si>
    <t>с. Панчарево -                 с. Бистрица</t>
  </si>
  <si>
    <t>Кръгообразен участък на пътя във в.з. Беликата (с. Панчарево) от чупката със 120º при бивша кариера до разклона за в.з. Ловджийска чешма         (с. Панчарево)</t>
  </si>
  <si>
    <t xml:space="preserve">Спирки на МГТ </t>
  </si>
  <si>
    <t xml:space="preserve">Спирки  </t>
  </si>
  <si>
    <t>Спирки  №№</t>
  </si>
  <si>
    <r>
      <t xml:space="preserve">SOF 1123 </t>
    </r>
    <r>
      <rPr>
        <sz val="10"/>
        <rFont val="Times New Roman"/>
        <family val="1"/>
      </rPr>
      <t xml:space="preserve">             / ІІ - 18 / ок.п. София - кв. Симеоново - в.з. Бункера - Бистрица                / ІІІ - 181 /</t>
    </r>
  </si>
  <si>
    <t xml:space="preserve">Хайдушки чукар </t>
  </si>
  <si>
    <r>
      <t xml:space="preserve">SOF 2124              </t>
    </r>
    <r>
      <rPr>
        <sz val="10"/>
        <rFont val="Times New Roman"/>
        <family val="1"/>
      </rPr>
      <t>/ ІІІ - 181, Железница - в.з. Ярема / - Плана</t>
    </r>
  </si>
  <si>
    <t>мотел Бели брези</t>
  </si>
  <si>
    <t>По желание</t>
  </si>
  <si>
    <t>Лагера</t>
  </si>
  <si>
    <t>0999</t>
  </si>
  <si>
    <t>Махала Елата</t>
  </si>
  <si>
    <t>0563</t>
  </si>
  <si>
    <t>Попова махала</t>
  </si>
  <si>
    <t>Кантона</t>
  </si>
  <si>
    <t>0792</t>
  </si>
  <si>
    <t>Начало с. Плана</t>
  </si>
  <si>
    <t>Разклона за с. Плана</t>
  </si>
  <si>
    <t>Махала Турмачка</t>
  </si>
  <si>
    <t>Кметство с. Плана</t>
  </si>
  <si>
    <t xml:space="preserve">ВСИЧКО за спирки на А 70 </t>
  </si>
  <si>
    <t>Площ (зимно)</t>
  </si>
  <si>
    <t>Ед.м.</t>
  </si>
  <si>
    <r>
      <t>Площ на спирките А 98</t>
    </r>
    <r>
      <rPr>
        <sz val="8"/>
        <rFont val="Times New Roman"/>
        <family val="1"/>
      </rPr>
      <t xml:space="preserve"> (4 бр.)</t>
    </r>
    <r>
      <rPr>
        <sz val="12"/>
        <rFont val="Times New Roman"/>
        <family val="1"/>
      </rPr>
      <t xml:space="preserve"> </t>
    </r>
  </si>
  <si>
    <r>
      <t>Площ на спирките А 70</t>
    </r>
    <r>
      <rPr>
        <sz val="8"/>
        <rFont val="Times New Roman"/>
        <family val="1"/>
      </rPr>
      <t xml:space="preserve"> (18 бр.)</t>
    </r>
  </si>
  <si>
    <t>Напречно                      на  пътя</t>
  </si>
  <si>
    <t>ЗА  ДЪЛЖИНИ  И  ПЛОЩИ  НА  ОБЩИНСКИ  ПЪТИЩА                                                                                     НА ТЕРИТОРИЯТА НА РАЙОН "ПАНЧАРЕВО"  2018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</si>
</sst>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#,##0.000"/>
    <numFmt numFmtId="184" formatCode="0.00000"/>
    <numFmt numFmtId="185" formatCode="0.0000"/>
    <numFmt numFmtId="186" formatCode="0.0"/>
    <numFmt numFmtId="187" formatCode="dd\.mm\.yyyy\ &quot;г.&quot;;@"/>
    <numFmt numFmtId="188" formatCode="mmm/yyyy"/>
  </numFmts>
  <fonts count="5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57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11" fillId="33" borderId="18" xfId="55" applyFont="1" applyFill="1" applyBorder="1" applyAlignment="1">
      <alignment vertical="center" wrapText="1"/>
      <protection/>
    </xf>
    <xf numFmtId="0" fontId="11" fillId="33" borderId="21" xfId="55" applyFont="1" applyFill="1" applyBorder="1" applyAlignment="1">
      <alignment vertical="center" wrapText="1"/>
      <protection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11" fillId="33" borderId="22" xfId="55" applyFont="1" applyFill="1" applyBorder="1" applyAlignment="1">
      <alignment vertical="center" wrapText="1"/>
      <protection/>
    </xf>
    <xf numFmtId="0" fontId="11" fillId="33" borderId="19" xfId="55" applyFont="1" applyFill="1" applyBorder="1" applyAlignment="1">
      <alignment vertical="justify" wrapText="1"/>
      <protection/>
    </xf>
    <xf numFmtId="0" fontId="11" fillId="33" borderId="21" xfId="55" applyFont="1" applyFill="1" applyBorder="1" applyAlignment="1">
      <alignment wrapText="1"/>
      <protection/>
    </xf>
    <xf numFmtId="0" fontId="11" fillId="33" borderId="19" xfId="55" applyFont="1" applyFill="1" applyBorder="1" applyAlignment="1">
      <alignment wrapText="1"/>
      <protection/>
    </xf>
    <xf numFmtId="0" fontId="7" fillId="0" borderId="20" xfId="0" applyFont="1" applyBorder="1" applyAlignment="1">
      <alignment/>
    </xf>
    <xf numFmtId="0" fontId="11" fillId="33" borderId="22" xfId="55" applyFont="1" applyFill="1" applyBorder="1" applyAlignment="1">
      <alignment wrapText="1"/>
      <protection/>
    </xf>
    <xf numFmtId="0" fontId="11" fillId="33" borderId="20" xfId="55" applyFont="1" applyFill="1" applyBorder="1" applyAlignment="1">
      <alignment wrapText="1"/>
      <protection/>
    </xf>
    <xf numFmtId="0" fontId="7" fillId="0" borderId="23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Fill="1" applyBorder="1" applyAlignment="1">
      <alignment horizontal="right" vertical="center"/>
    </xf>
    <xf numFmtId="0" fontId="7" fillId="0" borderId="26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82" fontId="5" fillId="0" borderId="10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3" xfId="0" applyFont="1" applyBorder="1" applyAlignment="1">
      <alignment/>
    </xf>
    <xf numFmtId="0" fontId="3" fillId="34" borderId="34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right" wrapText="1"/>
    </xf>
    <xf numFmtId="0" fontId="3" fillId="34" borderId="35" xfId="0" applyFont="1" applyFill="1" applyBorder="1" applyAlignment="1">
      <alignment horizontal="right" wrapText="1"/>
    </xf>
    <xf numFmtId="0" fontId="3" fillId="34" borderId="35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11" fillId="33" borderId="18" xfId="55" applyFont="1" applyFill="1" applyBorder="1" applyAlignment="1">
      <alignment wrapText="1"/>
      <protection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3" fillId="34" borderId="3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4" xfId="0" applyFont="1" applyBorder="1" applyAlignment="1">
      <alignment wrapText="1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22" xfId="0" applyFont="1" applyBorder="1" applyAlignment="1">
      <alignment horizontal="left" wrapText="1"/>
    </xf>
    <xf numFmtId="0" fontId="7" fillId="0" borderId="22" xfId="0" applyFont="1" applyFill="1" applyBorder="1" applyAlignment="1">
      <alignment/>
    </xf>
    <xf numFmtId="182" fontId="7" fillId="0" borderId="3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48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3" fillId="0" borderId="23" xfId="0" applyFont="1" applyFill="1" applyBorder="1" applyAlignment="1">
      <alignment horizontal="right" vertical="center"/>
    </xf>
    <xf numFmtId="0" fontId="3" fillId="0" borderId="4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50" xfId="0" applyFont="1" applyBorder="1" applyAlignment="1">
      <alignment/>
    </xf>
    <xf numFmtId="0" fontId="7" fillId="0" borderId="5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4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182" fontId="3" fillId="0" borderId="26" xfId="0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/>
    </xf>
    <xf numFmtId="0" fontId="3" fillId="0" borderId="0" xfId="0" applyFont="1" applyBorder="1" applyAlignment="1">
      <alignment vertical="center" textRotation="90" wrapText="1"/>
    </xf>
    <xf numFmtId="0" fontId="7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182" fontId="5" fillId="0" borderId="11" xfId="0" applyNumberFormat="1" applyFont="1" applyBorder="1" applyAlignment="1">
      <alignment/>
    </xf>
    <xf numFmtId="0" fontId="7" fillId="0" borderId="5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5" fillId="0" borderId="52" xfId="0" applyFont="1" applyBorder="1" applyAlignment="1">
      <alignment horizontal="center" wrapText="1"/>
    </xf>
    <xf numFmtId="0" fontId="5" fillId="0" borderId="52" xfId="0" applyFont="1" applyBorder="1" applyAlignment="1">
      <alignment horizontal="right"/>
    </xf>
    <xf numFmtId="0" fontId="7" fillId="0" borderId="53" xfId="0" applyFont="1" applyBorder="1" applyAlignment="1">
      <alignment/>
    </xf>
    <xf numFmtId="0" fontId="2" fillId="0" borderId="53" xfId="0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182" fontId="2" fillId="0" borderId="53" xfId="0" applyNumberFormat="1" applyFont="1" applyBorder="1" applyAlignment="1">
      <alignment/>
    </xf>
    <xf numFmtId="0" fontId="7" fillId="0" borderId="52" xfId="0" applyFont="1" applyBorder="1" applyAlignment="1">
      <alignment/>
    </xf>
    <xf numFmtId="182" fontId="5" fillId="0" borderId="52" xfId="0" applyNumberFormat="1" applyFont="1" applyBorder="1" applyAlignment="1">
      <alignment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right" wrapText="1"/>
    </xf>
    <xf numFmtId="0" fontId="3" fillId="0" borderId="35" xfId="0" applyFont="1" applyFill="1" applyBorder="1" applyAlignment="1">
      <alignment horizontal="right" wrapText="1"/>
    </xf>
    <xf numFmtId="0" fontId="3" fillId="0" borderId="3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82" fontId="3" fillId="0" borderId="12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182" fontId="7" fillId="0" borderId="5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13" fillId="0" borderId="18" xfId="0" applyNumberFormat="1" applyFont="1" applyFill="1" applyBorder="1" applyAlignment="1">
      <alignment/>
    </xf>
    <xf numFmtId="1" fontId="13" fillId="0" borderId="22" xfId="0" applyNumberFormat="1" applyFont="1" applyFill="1" applyBorder="1" applyAlignment="1">
      <alignment/>
    </xf>
    <xf numFmtId="49" fontId="13" fillId="0" borderId="22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82" fontId="3" fillId="0" borderId="26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6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5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91"/>
  <sheetViews>
    <sheetView tabSelected="1" zoomScalePageLayoutView="0" workbookViewId="0" topLeftCell="F51">
      <selection activeCell="G55" sqref="G55:G57"/>
    </sheetView>
  </sheetViews>
  <sheetFormatPr defaultColWidth="9.140625" defaultRowHeight="12.75"/>
  <cols>
    <col min="1" max="1" width="4.28125" style="2" hidden="1" customWidth="1"/>
    <col min="2" max="2" width="11.28125" style="2" hidden="1" customWidth="1"/>
    <col min="3" max="3" width="29.421875" style="2" hidden="1" customWidth="1"/>
    <col min="4" max="4" width="6.57421875" style="2" hidden="1" customWidth="1"/>
    <col min="5" max="5" width="11.421875" style="2" hidden="1" customWidth="1"/>
    <col min="6" max="6" width="13.57421875" style="2" customWidth="1"/>
    <col min="7" max="7" width="13.7109375" style="2" customWidth="1"/>
    <col min="8" max="8" width="23.8515625" style="2" customWidth="1"/>
    <col min="9" max="9" width="4.00390625" style="2" customWidth="1"/>
    <col min="10" max="10" width="5.8515625" style="2" customWidth="1"/>
    <col min="11" max="11" width="7.00390625" style="2" customWidth="1"/>
    <col min="12" max="12" width="7.28125" style="2" customWidth="1"/>
    <col min="13" max="13" width="5.7109375" style="2" customWidth="1"/>
    <col min="14" max="15" width="6.421875" style="2" customWidth="1"/>
    <col min="16" max="18" width="9.140625" style="2" customWidth="1"/>
    <col min="19" max="19" width="10.00390625" style="2" bestFit="1" customWidth="1"/>
    <col min="20" max="16384" width="9.140625" style="2" customWidth="1"/>
  </cols>
  <sheetData>
    <row r="1" spans="1:3" ht="16.5" hidden="1" thickBot="1">
      <c r="A1" s="46"/>
      <c r="B1" s="1"/>
      <c r="C1" s="43" t="s">
        <v>51</v>
      </c>
    </row>
    <row r="2" spans="1:5" ht="15.75" hidden="1">
      <c r="A2" s="103" t="s">
        <v>53</v>
      </c>
      <c r="B2" s="103" t="s">
        <v>54</v>
      </c>
      <c r="C2" s="4" t="s">
        <v>1</v>
      </c>
      <c r="D2" s="4" t="s">
        <v>114</v>
      </c>
      <c r="E2" s="105" t="s">
        <v>113</v>
      </c>
    </row>
    <row r="3" spans="1:5" ht="15.75" hidden="1">
      <c r="A3" s="47">
        <v>1</v>
      </c>
      <c r="B3" s="3" t="s">
        <v>52</v>
      </c>
      <c r="C3" s="12" t="s">
        <v>12</v>
      </c>
      <c r="D3" s="104" t="s">
        <v>0</v>
      </c>
      <c r="E3" s="48">
        <f>L18</f>
        <v>11.655</v>
      </c>
    </row>
    <row r="4" spans="1:5" ht="15.75" hidden="1">
      <c r="A4" s="47">
        <v>2</v>
      </c>
      <c r="B4" s="3" t="s">
        <v>56</v>
      </c>
      <c r="C4" s="13" t="s">
        <v>32</v>
      </c>
      <c r="D4" s="104" t="s">
        <v>0</v>
      </c>
      <c r="E4" s="45">
        <f>L50</f>
        <v>52.711</v>
      </c>
    </row>
    <row r="5" spans="1:5" ht="16.5" hidden="1" thickBot="1">
      <c r="A5" s="109">
        <v>3</v>
      </c>
      <c r="B5" s="110" t="s">
        <v>55</v>
      </c>
      <c r="C5" s="111" t="s">
        <v>57</v>
      </c>
      <c r="D5" s="112" t="s">
        <v>0</v>
      </c>
      <c r="E5" s="113">
        <f>L58</f>
        <v>25.428999999999995</v>
      </c>
    </row>
    <row r="6" spans="1:5" ht="16.5" hidden="1" thickBot="1">
      <c r="A6" s="114"/>
      <c r="B6" s="114"/>
      <c r="C6" s="115" t="s">
        <v>58</v>
      </c>
      <c r="D6" s="116" t="s">
        <v>0</v>
      </c>
      <c r="E6" s="117">
        <f>SUM(E3:E5)</f>
        <v>89.79499999999999</v>
      </c>
    </row>
    <row r="7" spans="1:5" ht="15.75" hidden="1">
      <c r="A7" s="106"/>
      <c r="B7" s="5" t="s">
        <v>52</v>
      </c>
      <c r="C7" s="107" t="s">
        <v>115</v>
      </c>
      <c r="D7" s="44" t="s">
        <v>0</v>
      </c>
      <c r="E7" s="108">
        <f>N72</f>
        <v>0.15</v>
      </c>
    </row>
    <row r="8" spans="1:15" ht="16.5" thickBot="1">
      <c r="A8" s="118"/>
      <c r="B8" s="3" t="s">
        <v>56</v>
      </c>
      <c r="C8" s="111" t="s">
        <v>116</v>
      </c>
      <c r="D8" s="110" t="s">
        <v>0</v>
      </c>
      <c r="E8" s="119">
        <f>N83</f>
        <v>0.54</v>
      </c>
      <c r="F8" s="180" t="s">
        <v>9</v>
      </c>
      <c r="G8" s="180"/>
      <c r="H8" s="180"/>
      <c r="I8" s="180"/>
      <c r="J8" s="180"/>
      <c r="K8" s="180"/>
      <c r="L8" s="180"/>
      <c r="M8" s="180"/>
      <c r="N8" s="180"/>
      <c r="O8" s="180"/>
    </row>
    <row r="9" spans="1:15" ht="15" customHeight="1" thickBot="1">
      <c r="A9" s="114"/>
      <c r="B9" s="114"/>
      <c r="C9" s="115" t="s">
        <v>65</v>
      </c>
      <c r="D9" s="116" t="s">
        <v>0</v>
      </c>
      <c r="E9" s="117">
        <f>SUM(E7:E8)</f>
        <v>0.6900000000000001</v>
      </c>
      <c r="F9" s="181" t="s">
        <v>118</v>
      </c>
      <c r="G9" s="182"/>
      <c r="H9" s="182"/>
      <c r="I9" s="182"/>
      <c r="J9" s="182"/>
      <c r="K9" s="182"/>
      <c r="L9" s="182"/>
      <c r="M9" s="182"/>
      <c r="N9" s="182"/>
      <c r="O9" s="182"/>
    </row>
    <row r="10" spans="6:15" ht="18.75" customHeight="1"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6:15" ht="12.75" customHeight="1" thickBot="1">
      <c r="F11" s="134"/>
      <c r="G11" s="134"/>
      <c r="H11" s="134"/>
      <c r="I11" s="134"/>
      <c r="J11" s="134"/>
      <c r="K11" s="134"/>
      <c r="L11" s="134"/>
      <c r="M11" s="134"/>
      <c r="N11" s="134"/>
      <c r="O11" s="134"/>
    </row>
    <row r="12" spans="6:15" ht="15.75" customHeight="1">
      <c r="F12" s="174" t="s">
        <v>10</v>
      </c>
      <c r="G12" s="184" t="s">
        <v>1</v>
      </c>
      <c r="H12" s="177" t="s">
        <v>11</v>
      </c>
      <c r="I12" s="188" t="s">
        <v>3</v>
      </c>
      <c r="J12" s="191" t="s">
        <v>69</v>
      </c>
      <c r="K12" s="191" t="s">
        <v>70</v>
      </c>
      <c r="L12" s="188" t="s">
        <v>71</v>
      </c>
      <c r="M12" s="188" t="s">
        <v>72</v>
      </c>
      <c r="N12" s="177" t="s">
        <v>73</v>
      </c>
      <c r="O12" s="194"/>
    </row>
    <row r="13" spans="6:15" ht="22.5" customHeight="1">
      <c r="F13" s="175"/>
      <c r="G13" s="185"/>
      <c r="H13" s="178"/>
      <c r="I13" s="189"/>
      <c r="J13" s="192"/>
      <c r="K13" s="192"/>
      <c r="L13" s="189"/>
      <c r="M13" s="189"/>
      <c r="N13" s="179"/>
      <c r="O13" s="195"/>
    </row>
    <row r="14" spans="6:15" ht="52.5" customHeight="1" thickBot="1">
      <c r="F14" s="183"/>
      <c r="G14" s="186"/>
      <c r="H14" s="187"/>
      <c r="I14" s="190"/>
      <c r="J14" s="193"/>
      <c r="K14" s="193"/>
      <c r="L14" s="190"/>
      <c r="M14" s="190"/>
      <c r="N14" s="51" t="s">
        <v>74</v>
      </c>
      <c r="O14" s="52" t="s">
        <v>117</v>
      </c>
    </row>
    <row r="15" spans="6:15" ht="13.5" thickBot="1">
      <c r="F15" s="126"/>
      <c r="G15" s="127"/>
      <c r="H15" s="128"/>
      <c r="I15" s="128"/>
      <c r="J15" s="129" t="s">
        <v>4</v>
      </c>
      <c r="K15" s="129" t="s">
        <v>5</v>
      </c>
      <c r="L15" s="130" t="s">
        <v>0</v>
      </c>
      <c r="M15" s="131" t="s">
        <v>4</v>
      </c>
      <c r="N15" s="132" t="s">
        <v>8</v>
      </c>
      <c r="O15" s="133" t="s">
        <v>8</v>
      </c>
    </row>
    <row r="16" spans="6:15" ht="11.25" customHeight="1" thickBot="1">
      <c r="F16" s="120">
        <v>1</v>
      </c>
      <c r="G16" s="121">
        <v>2</v>
      </c>
      <c r="H16" s="122">
        <v>3</v>
      </c>
      <c r="I16" s="122">
        <v>4</v>
      </c>
      <c r="J16" s="122">
        <v>5</v>
      </c>
      <c r="K16" s="122">
        <v>6</v>
      </c>
      <c r="L16" s="123">
        <v>7</v>
      </c>
      <c r="M16" s="124">
        <v>8</v>
      </c>
      <c r="N16" s="124">
        <v>9</v>
      </c>
      <c r="O16" s="125">
        <v>10</v>
      </c>
    </row>
    <row r="17" spans="6:15" ht="91.5" customHeight="1" thickBot="1">
      <c r="F17" s="14" t="s">
        <v>60</v>
      </c>
      <c r="G17" s="15" t="s">
        <v>12</v>
      </c>
      <c r="H17" s="17" t="s">
        <v>75</v>
      </c>
      <c r="I17" s="53">
        <v>9</v>
      </c>
      <c r="J17" s="18">
        <v>1919</v>
      </c>
      <c r="K17" s="18">
        <v>13574</v>
      </c>
      <c r="L17" s="54">
        <f>ROUND(K17/1000,3)-ROUND(J17*0.5*2/1000,3)</f>
        <v>11.655</v>
      </c>
      <c r="M17" s="55">
        <v>1966</v>
      </c>
      <c r="N17" s="16">
        <v>10</v>
      </c>
      <c r="O17" s="56">
        <v>6</v>
      </c>
    </row>
    <row r="18" spans="6:15" ht="27.75" customHeight="1" thickBot="1">
      <c r="F18" s="135" t="s">
        <v>13</v>
      </c>
      <c r="G18" s="136" t="s">
        <v>14</v>
      </c>
      <c r="H18" s="137" t="s">
        <v>6</v>
      </c>
      <c r="I18" s="138"/>
      <c r="J18" s="139">
        <f>SUM(J17:J17)</f>
        <v>1919</v>
      </c>
      <c r="K18" s="140">
        <f>SUM(K17:K17)</f>
        <v>13574</v>
      </c>
      <c r="L18" s="141">
        <f>SUM(L17:L17)</f>
        <v>11.655</v>
      </c>
      <c r="M18" s="140">
        <f>SUM(M17)</f>
        <v>1966</v>
      </c>
      <c r="N18" s="140">
        <f>SUM(N17)</f>
        <v>10</v>
      </c>
      <c r="O18" s="142">
        <f>SUM(O17)</f>
        <v>6</v>
      </c>
    </row>
    <row r="19" spans="6:15" ht="63.75" customHeight="1" hidden="1">
      <c r="F19" s="174" t="s">
        <v>61</v>
      </c>
      <c r="G19" s="177" t="s">
        <v>76</v>
      </c>
      <c r="H19" s="22" t="s">
        <v>15</v>
      </c>
      <c r="I19" s="64">
        <v>1</v>
      </c>
      <c r="J19" s="19">
        <v>2750</v>
      </c>
      <c r="K19" s="19">
        <v>19053</v>
      </c>
      <c r="L19" s="65">
        <f>ROUND(K19/1000,3)-ROUND(J19*0.5*2/1000,3)</f>
        <v>16.303</v>
      </c>
      <c r="M19" s="19"/>
      <c r="N19" s="19"/>
      <c r="O19" s="66"/>
    </row>
    <row r="20" spans="6:15" ht="51.75" hidden="1" thickBot="1">
      <c r="F20" s="175"/>
      <c r="G20" s="178"/>
      <c r="H20" s="23" t="s">
        <v>77</v>
      </c>
      <c r="I20" s="31">
        <v>2</v>
      </c>
      <c r="J20" s="24">
        <v>1516</v>
      </c>
      <c r="K20" s="24">
        <v>11897</v>
      </c>
      <c r="L20" s="54">
        <f>ROUND(K20/1000,3)-ROUND(J20*0.5*2/1000,3)</f>
        <v>10.381</v>
      </c>
      <c r="M20" s="24"/>
      <c r="N20" s="24"/>
      <c r="O20" s="67"/>
    </row>
    <row r="21" spans="6:15" ht="51.75" hidden="1" thickBot="1">
      <c r="F21" s="175"/>
      <c r="G21" s="178"/>
      <c r="H21" s="26" t="s">
        <v>78</v>
      </c>
      <c r="I21" s="31">
        <v>3</v>
      </c>
      <c r="J21" s="25">
        <v>79</v>
      </c>
      <c r="K21" s="25">
        <v>1617</v>
      </c>
      <c r="L21" s="54">
        <f aca="true" t="shared" si="0" ref="L21:L28">ROUND(K21/1000,3)-ROUND(J21*0.5*2/1000,3)</f>
        <v>1.538</v>
      </c>
      <c r="M21" s="24"/>
      <c r="N21" s="24"/>
      <c r="O21" s="67"/>
    </row>
    <row r="22" spans="6:15" ht="51.75" hidden="1" thickBot="1">
      <c r="F22" s="175"/>
      <c r="G22" s="178"/>
      <c r="H22" s="31" t="s">
        <v>79</v>
      </c>
      <c r="I22" s="31">
        <v>4</v>
      </c>
      <c r="J22" s="25">
        <v>969</v>
      </c>
      <c r="K22" s="25">
        <v>6993</v>
      </c>
      <c r="L22" s="54">
        <f t="shared" si="0"/>
        <v>6.024</v>
      </c>
      <c r="M22" s="24"/>
      <c r="N22" s="24"/>
      <c r="O22" s="67"/>
    </row>
    <row r="23" spans="6:15" ht="51" customHeight="1" hidden="1">
      <c r="F23" s="175"/>
      <c r="G23" s="178"/>
      <c r="H23" s="31" t="s">
        <v>80</v>
      </c>
      <c r="I23" s="31">
        <v>5</v>
      </c>
      <c r="J23" s="25">
        <v>1782</v>
      </c>
      <c r="K23" s="25">
        <v>11039</v>
      </c>
      <c r="L23" s="54">
        <f t="shared" si="0"/>
        <v>9.257</v>
      </c>
      <c r="M23" s="24"/>
      <c r="N23" s="24"/>
      <c r="O23" s="67"/>
    </row>
    <row r="24" spans="6:15" ht="39" hidden="1" thickBot="1">
      <c r="F24" s="175"/>
      <c r="G24" s="178"/>
      <c r="H24" s="26" t="s">
        <v>16</v>
      </c>
      <c r="I24" s="31">
        <v>6</v>
      </c>
      <c r="J24" s="25">
        <v>765</v>
      </c>
      <c r="K24" s="25">
        <v>4523</v>
      </c>
      <c r="L24" s="54">
        <f t="shared" si="0"/>
        <v>3.7579999999999996</v>
      </c>
      <c r="M24" s="24"/>
      <c r="N24" s="24"/>
      <c r="O24" s="67"/>
    </row>
    <row r="25" spans="6:15" ht="51.75" hidden="1" thickBot="1">
      <c r="F25" s="175"/>
      <c r="G25" s="178"/>
      <c r="H25" s="26" t="s">
        <v>17</v>
      </c>
      <c r="I25" s="31">
        <v>7</v>
      </c>
      <c r="J25" s="25">
        <v>74</v>
      </c>
      <c r="K25" s="25">
        <v>699</v>
      </c>
      <c r="L25" s="54">
        <f t="shared" si="0"/>
        <v>0.625</v>
      </c>
      <c r="M25" s="24"/>
      <c r="N25" s="24"/>
      <c r="O25" s="67"/>
    </row>
    <row r="26" spans="6:15" ht="39" hidden="1" thickBot="1">
      <c r="F26" s="175"/>
      <c r="G26" s="178"/>
      <c r="H26" s="26" t="s">
        <v>18</v>
      </c>
      <c r="I26" s="31">
        <v>8</v>
      </c>
      <c r="J26" s="25">
        <v>396</v>
      </c>
      <c r="K26" s="25">
        <v>2351</v>
      </c>
      <c r="L26" s="54">
        <f t="shared" si="0"/>
        <v>1.955</v>
      </c>
      <c r="M26" s="24"/>
      <c r="N26" s="24"/>
      <c r="O26" s="67"/>
    </row>
    <row r="27" spans="6:15" ht="39" hidden="1" thickBot="1">
      <c r="F27" s="175"/>
      <c r="G27" s="178"/>
      <c r="H27" s="31" t="s">
        <v>19</v>
      </c>
      <c r="I27" s="31">
        <v>9</v>
      </c>
      <c r="J27" s="25">
        <v>170</v>
      </c>
      <c r="K27" s="25">
        <v>1109</v>
      </c>
      <c r="L27" s="54">
        <f t="shared" si="0"/>
        <v>0.939</v>
      </c>
      <c r="M27" s="24"/>
      <c r="N27" s="24"/>
      <c r="O27" s="67"/>
    </row>
    <row r="28" spans="6:15" ht="51.75" hidden="1" thickBot="1">
      <c r="F28" s="196"/>
      <c r="G28" s="197"/>
      <c r="H28" s="27" t="s">
        <v>20</v>
      </c>
      <c r="I28" s="29">
        <v>10</v>
      </c>
      <c r="J28" s="18">
        <v>383</v>
      </c>
      <c r="K28" s="18">
        <v>2541</v>
      </c>
      <c r="L28" s="68">
        <f t="shared" si="0"/>
        <v>2.158</v>
      </c>
      <c r="M28" s="30"/>
      <c r="N28" s="30"/>
      <c r="O28" s="69"/>
    </row>
    <row r="29" spans="6:15" ht="26.25" hidden="1" thickBot="1">
      <c r="F29" s="57" t="s">
        <v>21</v>
      </c>
      <c r="G29" s="70" t="s">
        <v>81</v>
      </c>
      <c r="H29" s="59" t="s">
        <v>6</v>
      </c>
      <c r="I29" s="60"/>
      <c r="J29" s="61">
        <f>SUM(J19:J28)</f>
        <v>8884</v>
      </c>
      <c r="K29" s="62">
        <f>SUM(K19:K28)</f>
        <v>61822</v>
      </c>
      <c r="L29" s="71">
        <f>SUM(L19:L28)</f>
        <v>52.938</v>
      </c>
      <c r="M29" s="62"/>
      <c r="N29" s="62"/>
      <c r="O29" s="63"/>
    </row>
    <row r="30" spans="6:15" ht="51.75" hidden="1" thickBot="1">
      <c r="F30" s="174" t="s">
        <v>62</v>
      </c>
      <c r="G30" s="177" t="s">
        <v>82</v>
      </c>
      <c r="H30" s="28" t="s">
        <v>22</v>
      </c>
      <c r="I30" s="19">
        <v>11</v>
      </c>
      <c r="J30" s="72">
        <v>1869</v>
      </c>
      <c r="K30" s="24">
        <v>10665</v>
      </c>
      <c r="L30" s="54">
        <f>ROUND(K30/1000,3)-ROUND(J30*0.5*2/1000,3)</f>
        <v>8.796</v>
      </c>
      <c r="M30" s="24"/>
      <c r="N30" s="24"/>
      <c r="O30" s="67"/>
    </row>
    <row r="31" spans="6:15" ht="77.25" customHeight="1" hidden="1">
      <c r="F31" s="196"/>
      <c r="G31" s="197"/>
      <c r="H31" s="29" t="s">
        <v>83</v>
      </c>
      <c r="I31" s="30">
        <v>12</v>
      </c>
      <c r="J31" s="73">
        <v>156</v>
      </c>
      <c r="K31" s="18">
        <v>1283</v>
      </c>
      <c r="L31" s="54">
        <f>ROUND(K31/1000,3)-ROUND(J31*0.5*2/1000,3)</f>
        <v>1.127</v>
      </c>
      <c r="M31" s="55"/>
      <c r="N31" s="55"/>
      <c r="O31" s="74"/>
    </row>
    <row r="32" spans="6:15" ht="26.25" hidden="1" thickBot="1">
      <c r="F32" s="57" t="s">
        <v>23</v>
      </c>
      <c r="G32" s="58" t="s">
        <v>82</v>
      </c>
      <c r="H32" s="59" t="s">
        <v>6</v>
      </c>
      <c r="I32" s="60"/>
      <c r="J32" s="61">
        <f>SUM(J30:J31)</f>
        <v>2025</v>
      </c>
      <c r="K32" s="61">
        <f>SUM(K30:K31)</f>
        <v>11948</v>
      </c>
      <c r="L32" s="71">
        <f>SUM(L30:L31)</f>
        <v>9.923</v>
      </c>
      <c r="M32" s="62"/>
      <c r="N32" s="62"/>
      <c r="O32" s="63"/>
    </row>
    <row r="33" spans="6:15" ht="64.5" customHeight="1" hidden="1">
      <c r="F33" s="174" t="s">
        <v>24</v>
      </c>
      <c r="G33" s="177" t="s">
        <v>25</v>
      </c>
      <c r="H33" s="31" t="s">
        <v>64</v>
      </c>
      <c r="I33" s="10">
        <v>13</v>
      </c>
      <c r="J33" s="25">
        <v>457</v>
      </c>
      <c r="K33" s="25">
        <v>4490</v>
      </c>
      <c r="L33" s="54">
        <f>ROUND(K33/1000,3)-ROUND(J33*0.5*2/1000,3)</f>
        <v>4.033</v>
      </c>
      <c r="M33" s="24"/>
      <c r="N33" s="24"/>
      <c r="O33" s="67"/>
    </row>
    <row r="34" spans="6:15" ht="51.75" customHeight="1" hidden="1">
      <c r="F34" s="175"/>
      <c r="G34" s="178"/>
      <c r="H34" s="31" t="s">
        <v>26</v>
      </c>
      <c r="I34" s="11">
        <v>14</v>
      </c>
      <c r="J34" s="25">
        <v>212</v>
      </c>
      <c r="K34" s="25">
        <v>1639</v>
      </c>
      <c r="L34" s="54">
        <f>ROUND(K34/1000,3)-ROUND(J34*0.5*2/1000,3)</f>
        <v>1.427</v>
      </c>
      <c r="M34" s="24"/>
      <c r="N34" s="24"/>
      <c r="O34" s="67"/>
    </row>
    <row r="35" spans="6:15" ht="64.5" customHeight="1" hidden="1">
      <c r="F35" s="176"/>
      <c r="G35" s="179"/>
      <c r="H35" s="31" t="s">
        <v>27</v>
      </c>
      <c r="I35" s="11">
        <v>15</v>
      </c>
      <c r="J35" s="25">
        <v>409</v>
      </c>
      <c r="K35" s="25">
        <v>2885</v>
      </c>
      <c r="L35" s="54">
        <f>ROUND(K35/1000,3)-ROUND(J35*0.5*2/1000,3)</f>
        <v>2.476</v>
      </c>
      <c r="M35" s="24"/>
      <c r="N35" s="24"/>
      <c r="O35" s="67"/>
    </row>
    <row r="36" spans="6:15" ht="77.25" customHeight="1" hidden="1">
      <c r="F36" s="175" t="s">
        <v>24</v>
      </c>
      <c r="G36" s="178" t="s">
        <v>25</v>
      </c>
      <c r="H36" s="31" t="s">
        <v>28</v>
      </c>
      <c r="I36" s="11">
        <v>16</v>
      </c>
      <c r="J36" s="25">
        <v>526</v>
      </c>
      <c r="K36" s="25">
        <v>3098</v>
      </c>
      <c r="L36" s="54">
        <f>ROUND(K36/1000,3)-ROUND(J36*0.5*2/1000,3)</f>
        <v>2.572</v>
      </c>
      <c r="M36" s="24"/>
      <c r="N36" s="24"/>
      <c r="O36" s="67"/>
    </row>
    <row r="37" spans="6:15" ht="27" customHeight="1" hidden="1">
      <c r="F37" s="196"/>
      <c r="G37" s="197"/>
      <c r="H37" s="32" t="s">
        <v>29</v>
      </c>
      <c r="I37" s="75">
        <v>17</v>
      </c>
      <c r="J37" s="20">
        <v>50</v>
      </c>
      <c r="K37" s="33">
        <v>559</v>
      </c>
      <c r="L37" s="54">
        <f>ROUND(K37/1000,3)-ROUND(J37*0.5*2/1000,3)</f>
        <v>0.509</v>
      </c>
      <c r="M37" s="53"/>
      <c r="N37" s="53"/>
      <c r="O37" s="76"/>
    </row>
    <row r="38" spans="6:15" ht="39" hidden="1" thickBot="1">
      <c r="F38" s="57" t="s">
        <v>30</v>
      </c>
      <c r="G38" s="70" t="s">
        <v>25</v>
      </c>
      <c r="H38" s="59" t="s">
        <v>6</v>
      </c>
      <c r="I38" s="60"/>
      <c r="J38" s="61">
        <f>SUM(J33:J37)</f>
        <v>1654</v>
      </c>
      <c r="K38" s="62">
        <f>SUM(K33:K37)</f>
        <v>12671</v>
      </c>
      <c r="L38" s="71">
        <f>SUM(L33:L37)</f>
        <v>11.017000000000001</v>
      </c>
      <c r="M38" s="62"/>
      <c r="N38" s="62"/>
      <c r="O38" s="63"/>
    </row>
    <row r="39" spans="6:15" ht="89.25">
      <c r="F39" s="174" t="s">
        <v>31</v>
      </c>
      <c r="G39" s="177" t="s">
        <v>32</v>
      </c>
      <c r="H39" s="17" t="s">
        <v>33</v>
      </c>
      <c r="I39" s="16">
        <v>1</v>
      </c>
      <c r="J39" s="77">
        <v>338</v>
      </c>
      <c r="K39" s="19">
        <v>2552</v>
      </c>
      <c r="L39" s="65">
        <f aca="true" t="shared" si="1" ref="L39:L49">ROUND(K39/1000,3)-ROUND(J39*0.5*2/1000,3)</f>
        <v>2.214</v>
      </c>
      <c r="M39" s="19">
        <v>338</v>
      </c>
      <c r="N39" s="19">
        <v>1</v>
      </c>
      <c r="O39" s="66">
        <v>1</v>
      </c>
    </row>
    <row r="40" spans="6:15" ht="63.75">
      <c r="F40" s="175"/>
      <c r="G40" s="178"/>
      <c r="H40" s="35" t="s">
        <v>34</v>
      </c>
      <c r="I40" s="25">
        <v>2</v>
      </c>
      <c r="J40" s="78">
        <v>464</v>
      </c>
      <c r="K40" s="25">
        <v>3323</v>
      </c>
      <c r="L40" s="54">
        <f t="shared" si="1"/>
        <v>2.859</v>
      </c>
      <c r="M40" s="24">
        <f>2*10+32+60</f>
        <v>112</v>
      </c>
      <c r="N40" s="24">
        <v>1</v>
      </c>
      <c r="O40" s="67">
        <v>1</v>
      </c>
    </row>
    <row r="41" spans="6:15" ht="76.5">
      <c r="F41" s="175"/>
      <c r="G41" s="178"/>
      <c r="H41" s="35" t="s">
        <v>84</v>
      </c>
      <c r="I41" s="24">
        <v>3</v>
      </c>
      <c r="J41" s="78">
        <v>2934</v>
      </c>
      <c r="K41" s="25">
        <v>18505</v>
      </c>
      <c r="L41" s="54">
        <f t="shared" si="1"/>
        <v>15.570999999999998</v>
      </c>
      <c r="M41" s="25">
        <f>32+60+90+90+600+50+136+127+500+84+100+60+310+25+89</f>
        <v>2353</v>
      </c>
      <c r="N41" s="24">
        <v>2</v>
      </c>
      <c r="O41" s="67">
        <v>16</v>
      </c>
    </row>
    <row r="42" spans="6:15" ht="76.5">
      <c r="F42" s="175"/>
      <c r="G42" s="178"/>
      <c r="H42" s="35" t="s">
        <v>85</v>
      </c>
      <c r="I42" s="24">
        <v>4</v>
      </c>
      <c r="J42" s="78">
        <v>1917</v>
      </c>
      <c r="K42" s="25">
        <v>12185</v>
      </c>
      <c r="L42" s="54">
        <f t="shared" si="1"/>
        <v>10.268</v>
      </c>
      <c r="M42" s="24">
        <v>1947</v>
      </c>
      <c r="N42" s="24">
        <v>0</v>
      </c>
      <c r="O42" s="67">
        <v>7</v>
      </c>
    </row>
    <row r="43" spans="6:15" ht="51">
      <c r="F43" s="175"/>
      <c r="G43" s="178"/>
      <c r="H43" s="35" t="s">
        <v>35</v>
      </c>
      <c r="I43" s="25">
        <v>5</v>
      </c>
      <c r="J43" s="78">
        <v>1322</v>
      </c>
      <c r="K43" s="25">
        <v>7699</v>
      </c>
      <c r="L43" s="54">
        <f t="shared" si="1"/>
        <v>6.377</v>
      </c>
      <c r="M43" s="24">
        <v>1304</v>
      </c>
      <c r="N43" s="24">
        <v>0</v>
      </c>
      <c r="O43" s="67">
        <v>4</v>
      </c>
    </row>
    <row r="44" spans="6:15" ht="63.75">
      <c r="F44" s="175"/>
      <c r="G44" s="178"/>
      <c r="H44" s="35" t="s">
        <v>86</v>
      </c>
      <c r="I44" s="25">
        <v>6</v>
      </c>
      <c r="J44" s="78">
        <v>294</v>
      </c>
      <c r="K44" s="25">
        <v>1753</v>
      </c>
      <c r="L44" s="54">
        <f t="shared" si="1"/>
        <v>1.4589999999999999</v>
      </c>
      <c r="M44" s="24">
        <v>288</v>
      </c>
      <c r="N44" s="24">
        <v>1</v>
      </c>
      <c r="O44" s="67">
        <v>2</v>
      </c>
    </row>
    <row r="45" spans="6:15" ht="89.25">
      <c r="F45" s="176"/>
      <c r="G45" s="179"/>
      <c r="H45" s="34" t="s">
        <v>36</v>
      </c>
      <c r="I45" s="24">
        <v>7</v>
      </c>
      <c r="J45" s="25">
        <v>993</v>
      </c>
      <c r="K45" s="25">
        <v>5930</v>
      </c>
      <c r="L45" s="54">
        <f t="shared" si="1"/>
        <v>4.936999999999999</v>
      </c>
      <c r="M45" s="24">
        <v>976</v>
      </c>
      <c r="N45" s="24">
        <v>1</v>
      </c>
      <c r="O45" s="67">
        <v>6</v>
      </c>
    </row>
    <row r="46" spans="6:17" ht="63.75" customHeight="1">
      <c r="F46" s="198" t="s">
        <v>31</v>
      </c>
      <c r="G46" s="199" t="s">
        <v>32</v>
      </c>
      <c r="H46" s="79" t="s">
        <v>87</v>
      </c>
      <c r="I46" s="24">
        <v>8</v>
      </c>
      <c r="J46" s="80">
        <v>625</v>
      </c>
      <c r="K46" s="80">
        <v>4455</v>
      </c>
      <c r="L46" s="81">
        <f t="shared" si="1"/>
        <v>3.83</v>
      </c>
      <c r="M46" s="24">
        <v>450</v>
      </c>
      <c r="N46" s="24">
        <v>0</v>
      </c>
      <c r="O46" s="67">
        <v>0</v>
      </c>
      <c r="Q46" s="82"/>
    </row>
    <row r="47" spans="6:23" ht="51">
      <c r="F47" s="175"/>
      <c r="G47" s="178"/>
      <c r="H47" s="79" t="s">
        <v>88</v>
      </c>
      <c r="I47" s="25">
        <v>20</v>
      </c>
      <c r="J47" s="25">
        <v>120</v>
      </c>
      <c r="K47" s="25">
        <f>120*6</f>
        <v>720</v>
      </c>
      <c r="L47" s="81">
        <f t="shared" si="1"/>
        <v>0.6</v>
      </c>
      <c r="M47" s="25">
        <v>0</v>
      </c>
      <c r="N47" s="25">
        <v>0</v>
      </c>
      <c r="O47" s="83">
        <v>0</v>
      </c>
      <c r="Q47" s="82"/>
      <c r="S47" s="84"/>
      <c r="T47" s="85"/>
      <c r="U47" s="85"/>
      <c r="V47" s="85"/>
      <c r="W47" s="85"/>
    </row>
    <row r="48" spans="6:23" ht="12.75">
      <c r="F48" s="175"/>
      <c r="G48" s="178"/>
      <c r="H48" s="79" t="s">
        <v>89</v>
      </c>
      <c r="I48" s="86">
        <v>22</v>
      </c>
      <c r="J48" s="25">
        <v>36</v>
      </c>
      <c r="K48" s="25">
        <f>36*30</f>
        <v>1080</v>
      </c>
      <c r="L48" s="81">
        <v>1.08</v>
      </c>
      <c r="M48" s="25">
        <v>0</v>
      </c>
      <c r="N48" s="25">
        <v>0</v>
      </c>
      <c r="O48" s="83">
        <v>0</v>
      </c>
      <c r="Q48" s="82"/>
      <c r="S48" s="84"/>
      <c r="T48" s="85"/>
      <c r="U48" s="85"/>
      <c r="V48" s="85"/>
      <c r="W48" s="85"/>
    </row>
    <row r="49" spans="6:17" ht="77.25" thickBot="1">
      <c r="F49" s="196"/>
      <c r="G49" s="197"/>
      <c r="H49" s="79" t="s">
        <v>90</v>
      </c>
      <c r="I49" s="25">
        <v>21</v>
      </c>
      <c r="J49" s="25">
        <v>677</v>
      </c>
      <c r="K49" s="25">
        <v>4193</v>
      </c>
      <c r="L49" s="54">
        <f t="shared" si="1"/>
        <v>3.5159999999999996</v>
      </c>
      <c r="M49" s="55">
        <v>600</v>
      </c>
      <c r="N49" s="55">
        <v>0</v>
      </c>
      <c r="O49" s="74">
        <v>9</v>
      </c>
      <c r="P49" s="6"/>
      <c r="Q49" s="82"/>
    </row>
    <row r="50" spans="6:18" ht="26.25" thickBot="1">
      <c r="F50" s="135" t="s">
        <v>37</v>
      </c>
      <c r="G50" s="136" t="s">
        <v>63</v>
      </c>
      <c r="H50" s="137" t="s">
        <v>6</v>
      </c>
      <c r="I50" s="138"/>
      <c r="J50" s="139">
        <f aca="true" t="shared" si="2" ref="J50:O50">SUM(J39:J49)</f>
        <v>9720</v>
      </c>
      <c r="K50" s="140">
        <f t="shared" si="2"/>
        <v>62395</v>
      </c>
      <c r="L50" s="143">
        <f t="shared" si="2"/>
        <v>52.711</v>
      </c>
      <c r="M50" s="140">
        <f t="shared" si="2"/>
        <v>8368</v>
      </c>
      <c r="N50" s="140">
        <f t="shared" si="2"/>
        <v>6</v>
      </c>
      <c r="O50" s="142">
        <f t="shared" si="2"/>
        <v>46</v>
      </c>
      <c r="P50" s="6"/>
      <c r="Q50" s="6"/>
      <c r="R50" s="6"/>
    </row>
    <row r="51" spans="6:15" ht="76.5">
      <c r="F51" s="174" t="s">
        <v>57</v>
      </c>
      <c r="G51" s="177" t="s">
        <v>39</v>
      </c>
      <c r="H51" s="17" t="s">
        <v>40</v>
      </c>
      <c r="I51" s="16">
        <v>1</v>
      </c>
      <c r="J51" s="77">
        <v>295</v>
      </c>
      <c r="K51" s="19">
        <v>2044</v>
      </c>
      <c r="L51" s="65">
        <f aca="true" t="shared" si="3" ref="L51:L57">ROUND(K51/1000,3)-ROUND(J51*0.5*2/1000,3)</f>
        <v>1.749</v>
      </c>
      <c r="M51" s="19">
        <v>0</v>
      </c>
      <c r="N51" s="19">
        <v>0</v>
      </c>
      <c r="O51" s="66">
        <v>0</v>
      </c>
    </row>
    <row r="52" spans="6:15" ht="76.5">
      <c r="F52" s="175"/>
      <c r="G52" s="178"/>
      <c r="H52" s="35" t="s">
        <v>41</v>
      </c>
      <c r="I52" s="25">
        <v>2</v>
      </c>
      <c r="J52" s="78">
        <v>333</v>
      </c>
      <c r="K52" s="25">
        <v>2105</v>
      </c>
      <c r="L52" s="54">
        <f t="shared" si="3"/>
        <v>1.772</v>
      </c>
      <c r="M52" s="24">
        <v>0</v>
      </c>
      <c r="N52" s="24">
        <v>0</v>
      </c>
      <c r="O52" s="67">
        <v>0</v>
      </c>
    </row>
    <row r="53" spans="6:15" ht="90" customHeight="1">
      <c r="F53" s="175"/>
      <c r="G53" s="178"/>
      <c r="H53" s="35" t="s">
        <v>42</v>
      </c>
      <c r="I53" s="24">
        <v>3</v>
      </c>
      <c r="J53" s="78">
        <v>1923</v>
      </c>
      <c r="K53" s="25">
        <v>11331</v>
      </c>
      <c r="L53" s="54">
        <f t="shared" si="3"/>
        <v>9.408</v>
      </c>
      <c r="M53" s="24">
        <v>1290</v>
      </c>
      <c r="N53" s="24">
        <v>0</v>
      </c>
      <c r="O53" s="67">
        <v>2</v>
      </c>
    </row>
    <row r="54" spans="6:15" ht="89.25">
      <c r="F54" s="176"/>
      <c r="G54" s="179"/>
      <c r="H54" s="35" t="s">
        <v>43</v>
      </c>
      <c r="I54" s="24">
        <v>4</v>
      </c>
      <c r="J54" s="78">
        <v>524</v>
      </c>
      <c r="K54" s="25">
        <v>3207</v>
      </c>
      <c r="L54" s="54">
        <f t="shared" si="3"/>
        <v>2.683</v>
      </c>
      <c r="M54" s="24">
        <v>524</v>
      </c>
      <c r="N54" s="24">
        <v>0</v>
      </c>
      <c r="O54" s="67">
        <v>1</v>
      </c>
    </row>
    <row r="55" spans="6:15" ht="63.75">
      <c r="F55" s="175" t="s">
        <v>91</v>
      </c>
      <c r="G55" s="178" t="s">
        <v>39</v>
      </c>
      <c r="H55" s="35" t="s">
        <v>44</v>
      </c>
      <c r="I55" s="25">
        <v>5</v>
      </c>
      <c r="J55" s="78">
        <v>531</v>
      </c>
      <c r="K55" s="25">
        <v>3251</v>
      </c>
      <c r="L55" s="54">
        <f t="shared" si="3"/>
        <v>2.7199999999999998</v>
      </c>
      <c r="M55" s="24">
        <v>531</v>
      </c>
      <c r="N55" s="24">
        <v>0</v>
      </c>
      <c r="O55" s="67">
        <v>1</v>
      </c>
    </row>
    <row r="56" spans="6:15" ht="76.5">
      <c r="F56" s="175"/>
      <c r="G56" s="178"/>
      <c r="H56" s="34" t="s">
        <v>92</v>
      </c>
      <c r="I56" s="24">
        <v>6</v>
      </c>
      <c r="J56" s="72">
        <v>663</v>
      </c>
      <c r="K56" s="24">
        <v>4468</v>
      </c>
      <c r="L56" s="54">
        <f t="shared" si="3"/>
        <v>3.8049999999999997</v>
      </c>
      <c r="M56" s="24">
        <v>663</v>
      </c>
      <c r="N56" s="24">
        <v>0</v>
      </c>
      <c r="O56" s="67">
        <v>0</v>
      </c>
    </row>
    <row r="57" spans="6:15" ht="90" thickBot="1">
      <c r="F57" s="196"/>
      <c r="G57" s="197"/>
      <c r="H57" s="21" t="s">
        <v>45</v>
      </c>
      <c r="I57" s="18">
        <v>7</v>
      </c>
      <c r="J57" s="73">
        <v>579</v>
      </c>
      <c r="K57" s="18">
        <v>3871</v>
      </c>
      <c r="L57" s="54">
        <f t="shared" si="3"/>
        <v>3.292</v>
      </c>
      <c r="M57" s="55">
        <f>2*225+65</f>
        <v>515</v>
      </c>
      <c r="N57" s="55">
        <v>2</v>
      </c>
      <c r="O57" s="74">
        <v>1</v>
      </c>
    </row>
    <row r="58" spans="6:15" ht="39" thickBot="1">
      <c r="F58" s="144" t="s">
        <v>38</v>
      </c>
      <c r="G58" s="145" t="s">
        <v>46</v>
      </c>
      <c r="H58" s="137" t="s">
        <v>6</v>
      </c>
      <c r="I58" s="138"/>
      <c r="J58" s="139">
        <f aca="true" t="shared" si="4" ref="J58:O58">SUM(J51:J57)</f>
        <v>4848</v>
      </c>
      <c r="K58" s="140">
        <f t="shared" si="4"/>
        <v>30277</v>
      </c>
      <c r="L58" s="143">
        <f t="shared" si="4"/>
        <v>25.428999999999995</v>
      </c>
      <c r="M58" s="143">
        <f t="shared" si="4"/>
        <v>3523</v>
      </c>
      <c r="N58" s="143">
        <f t="shared" si="4"/>
        <v>2</v>
      </c>
      <c r="O58" s="146">
        <f t="shared" si="4"/>
        <v>5</v>
      </c>
    </row>
    <row r="59" spans="6:15" ht="13.5" thickBot="1">
      <c r="F59" s="36"/>
      <c r="G59" s="37"/>
      <c r="H59" s="38" t="s">
        <v>7</v>
      </c>
      <c r="I59" s="87"/>
      <c r="J59" s="88">
        <f aca="true" t="shared" si="5" ref="J59:O59">J18+J50+J58</f>
        <v>16487</v>
      </c>
      <c r="K59" s="89">
        <f t="shared" si="5"/>
        <v>106246</v>
      </c>
      <c r="L59" s="89">
        <f t="shared" si="5"/>
        <v>89.79499999999999</v>
      </c>
      <c r="M59" s="89">
        <f t="shared" si="5"/>
        <v>13857</v>
      </c>
      <c r="N59" s="89">
        <f t="shared" si="5"/>
        <v>18</v>
      </c>
      <c r="O59" s="90">
        <f t="shared" si="5"/>
        <v>57</v>
      </c>
    </row>
    <row r="60" spans="6:15" ht="12.75" customHeight="1">
      <c r="F60" s="204" t="s">
        <v>93</v>
      </c>
      <c r="G60" s="205"/>
      <c r="H60" s="205"/>
      <c r="I60" s="205"/>
      <c r="J60" s="205"/>
      <c r="K60" s="205"/>
      <c r="L60" s="205"/>
      <c r="M60" s="205"/>
      <c r="N60" s="206"/>
      <c r="O60" s="91"/>
    </row>
    <row r="61" spans="6:15" ht="12.75" customHeight="1" thickBot="1">
      <c r="F61" s="207"/>
      <c r="G61" s="208"/>
      <c r="H61" s="208"/>
      <c r="I61" s="208"/>
      <c r="J61" s="208"/>
      <c r="K61" s="208"/>
      <c r="L61" s="208"/>
      <c r="M61" s="208"/>
      <c r="N61" s="209"/>
      <c r="O61" s="92"/>
    </row>
    <row r="62" spans="6:15" ht="30" customHeight="1">
      <c r="F62" s="202" t="s">
        <v>47</v>
      </c>
      <c r="G62" s="177" t="s">
        <v>1</v>
      </c>
      <c r="H62" s="221" t="s">
        <v>48</v>
      </c>
      <c r="I62" s="191" t="s">
        <v>2</v>
      </c>
      <c r="J62" s="214" t="s">
        <v>94</v>
      </c>
      <c r="K62" s="214" t="s">
        <v>95</v>
      </c>
      <c r="L62" s="214" t="s">
        <v>49</v>
      </c>
      <c r="M62" s="191" t="s">
        <v>50</v>
      </c>
      <c r="N62" s="218" t="s">
        <v>59</v>
      </c>
      <c r="O62" s="200"/>
    </row>
    <row r="63" spans="6:15" ht="30" customHeight="1">
      <c r="F63" s="210"/>
      <c r="G63" s="178"/>
      <c r="H63" s="222"/>
      <c r="I63" s="192"/>
      <c r="J63" s="215"/>
      <c r="K63" s="215"/>
      <c r="L63" s="215"/>
      <c r="M63" s="192"/>
      <c r="N63" s="219"/>
      <c r="O63" s="201"/>
    </row>
    <row r="64" spans="6:15" ht="33.75" customHeight="1">
      <c r="F64" s="201"/>
      <c r="G64" s="203"/>
      <c r="H64" s="222"/>
      <c r="I64" s="192"/>
      <c r="J64" s="215"/>
      <c r="K64" s="215"/>
      <c r="L64" s="215"/>
      <c r="M64" s="192"/>
      <c r="N64" s="219"/>
      <c r="O64" s="201"/>
    </row>
    <row r="65" spans="6:15" ht="13.5" thickBot="1">
      <c r="F65" s="211"/>
      <c r="G65" s="212"/>
      <c r="H65" s="223"/>
      <c r="I65" s="217"/>
      <c r="J65" s="216"/>
      <c r="K65" s="216"/>
      <c r="L65" s="216"/>
      <c r="M65" s="217"/>
      <c r="N65" s="220"/>
      <c r="O65" s="201"/>
    </row>
    <row r="66" spans="6:15" ht="14.25" customHeight="1" thickBot="1">
      <c r="F66" s="93"/>
      <c r="G66" s="42"/>
      <c r="H66" s="42"/>
      <c r="I66" s="39"/>
      <c r="J66" s="40" t="s">
        <v>8</v>
      </c>
      <c r="K66" s="40"/>
      <c r="L66" s="40" t="s">
        <v>4</v>
      </c>
      <c r="M66" s="40" t="s">
        <v>4</v>
      </c>
      <c r="N66" s="94" t="s">
        <v>0</v>
      </c>
      <c r="O66" s="95"/>
    </row>
    <row r="67" spans="6:15" ht="11.25" customHeight="1" thickBot="1">
      <c r="F67" s="96">
        <v>1</v>
      </c>
      <c r="G67" s="97">
        <v>2</v>
      </c>
      <c r="H67" s="97">
        <v>4</v>
      </c>
      <c r="I67" s="97"/>
      <c r="J67" s="97">
        <v>5</v>
      </c>
      <c r="K67" s="97">
        <v>6</v>
      </c>
      <c r="L67" s="97">
        <v>7</v>
      </c>
      <c r="M67" s="97">
        <v>8</v>
      </c>
      <c r="N67" s="9">
        <v>9</v>
      </c>
      <c r="O67" s="50"/>
    </row>
    <row r="68" spans="6:15" ht="21.75" customHeight="1">
      <c r="F68" s="202" t="s">
        <v>96</v>
      </c>
      <c r="G68" s="177" t="s">
        <v>12</v>
      </c>
      <c r="H68" s="147" t="s">
        <v>97</v>
      </c>
      <c r="I68" s="148">
        <v>98</v>
      </c>
      <c r="J68" s="149">
        <v>1</v>
      </c>
      <c r="K68" s="149">
        <v>1442</v>
      </c>
      <c r="L68" s="150">
        <v>20</v>
      </c>
      <c r="M68" s="150">
        <v>1.5</v>
      </c>
      <c r="N68" s="151">
        <f>ROUND((L68*M68*J68)/1000,3)</f>
        <v>0.03</v>
      </c>
      <c r="O68" s="98"/>
    </row>
    <row r="69" spans="6:15" ht="21.75" customHeight="1">
      <c r="F69" s="201"/>
      <c r="G69" s="203"/>
      <c r="H69" s="80" t="s">
        <v>97</v>
      </c>
      <c r="I69" s="152">
        <v>98</v>
      </c>
      <c r="J69" s="153">
        <v>1</v>
      </c>
      <c r="K69" s="153">
        <v>1443</v>
      </c>
      <c r="L69" s="154">
        <v>20</v>
      </c>
      <c r="M69" s="155">
        <v>3</v>
      </c>
      <c r="N69" s="151">
        <f aca="true" t="shared" si="6" ref="N69:N82">ROUND((L69*M69*J69)/1000,3)</f>
        <v>0.06</v>
      </c>
      <c r="O69" s="98"/>
    </row>
    <row r="70" spans="6:15" ht="21.75" customHeight="1">
      <c r="F70" s="201"/>
      <c r="G70" s="203"/>
      <c r="H70" s="80" t="s">
        <v>66</v>
      </c>
      <c r="I70" s="152">
        <v>98</v>
      </c>
      <c r="J70" s="156">
        <v>1</v>
      </c>
      <c r="K70" s="156">
        <v>2269</v>
      </c>
      <c r="L70" s="154">
        <v>20</v>
      </c>
      <c r="M70" s="154">
        <v>1.5</v>
      </c>
      <c r="N70" s="151">
        <f t="shared" si="6"/>
        <v>0.03</v>
      </c>
      <c r="O70" s="98"/>
    </row>
    <row r="71" spans="6:15" ht="21.75" customHeight="1" thickBot="1">
      <c r="F71" s="201"/>
      <c r="G71" s="187"/>
      <c r="H71" s="157" t="s">
        <v>67</v>
      </c>
      <c r="I71" s="158">
        <v>98</v>
      </c>
      <c r="J71" s="159">
        <v>1</v>
      </c>
      <c r="K71" s="159">
        <v>2268</v>
      </c>
      <c r="L71" s="160">
        <v>20</v>
      </c>
      <c r="M71" s="161">
        <v>1.5</v>
      </c>
      <c r="N71" s="151">
        <f t="shared" si="6"/>
        <v>0.03</v>
      </c>
      <c r="O71" s="98"/>
    </row>
    <row r="72" spans="6:15" ht="15" customHeight="1" thickBot="1">
      <c r="F72" s="41"/>
      <c r="G72" s="49"/>
      <c r="H72" s="49" t="s">
        <v>68</v>
      </c>
      <c r="I72" s="162"/>
      <c r="J72" s="163">
        <f>SUM(J68:J71)</f>
        <v>4</v>
      </c>
      <c r="K72" s="164"/>
      <c r="L72" s="164"/>
      <c r="M72" s="164"/>
      <c r="N72" s="99">
        <f>SUM(N68:N71)</f>
        <v>0.15</v>
      </c>
      <c r="O72" s="98"/>
    </row>
    <row r="73" spans="6:15" ht="12.75">
      <c r="F73" s="175" t="s">
        <v>98</v>
      </c>
      <c r="G73" s="178" t="s">
        <v>32</v>
      </c>
      <c r="H73" s="165" t="s">
        <v>99</v>
      </c>
      <c r="I73" s="148">
        <v>70</v>
      </c>
      <c r="J73" s="149">
        <v>2</v>
      </c>
      <c r="K73" s="166">
        <v>1104</v>
      </c>
      <c r="L73" s="150">
        <v>20</v>
      </c>
      <c r="M73" s="150">
        <v>1.5</v>
      </c>
      <c r="N73" s="151">
        <f t="shared" si="6"/>
        <v>0.06</v>
      </c>
      <c r="O73" s="98"/>
    </row>
    <row r="74" spans="6:15" ht="12.75">
      <c r="F74" s="213"/>
      <c r="G74" s="203"/>
      <c r="H74" s="80" t="s">
        <v>100</v>
      </c>
      <c r="I74" s="152">
        <v>70</v>
      </c>
      <c r="J74" s="156">
        <v>2</v>
      </c>
      <c r="K74" s="167">
        <v>1363</v>
      </c>
      <c r="L74" s="154">
        <v>20</v>
      </c>
      <c r="M74" s="155">
        <v>1.5</v>
      </c>
      <c r="N74" s="151">
        <f t="shared" si="6"/>
        <v>0.06</v>
      </c>
      <c r="O74" s="98"/>
    </row>
    <row r="75" spans="6:15" ht="12.75">
      <c r="F75" s="213"/>
      <c r="G75" s="203"/>
      <c r="H75" s="80" t="s">
        <v>101</v>
      </c>
      <c r="I75" s="152">
        <v>70</v>
      </c>
      <c r="J75" s="156">
        <v>2</v>
      </c>
      <c r="K75" s="168" t="s">
        <v>102</v>
      </c>
      <c r="L75" s="154">
        <v>20</v>
      </c>
      <c r="M75" s="154">
        <v>1.5</v>
      </c>
      <c r="N75" s="151">
        <f t="shared" si="6"/>
        <v>0.06</v>
      </c>
      <c r="O75" s="98"/>
    </row>
    <row r="76" spans="6:15" ht="12.75">
      <c r="F76" s="213"/>
      <c r="G76" s="203"/>
      <c r="H76" s="80" t="s">
        <v>103</v>
      </c>
      <c r="I76" s="152">
        <v>70</v>
      </c>
      <c r="J76" s="156">
        <v>2</v>
      </c>
      <c r="K76" s="168" t="s">
        <v>104</v>
      </c>
      <c r="L76" s="154">
        <v>20</v>
      </c>
      <c r="M76" s="154">
        <v>1.5</v>
      </c>
      <c r="N76" s="151">
        <f t="shared" si="6"/>
        <v>0.06</v>
      </c>
      <c r="O76" s="98"/>
    </row>
    <row r="77" spans="6:15" ht="12.75">
      <c r="F77" s="213"/>
      <c r="G77" s="203"/>
      <c r="H77" s="80" t="s">
        <v>105</v>
      </c>
      <c r="I77" s="152">
        <v>70</v>
      </c>
      <c r="J77" s="156">
        <v>2</v>
      </c>
      <c r="K77" s="167">
        <v>1399</v>
      </c>
      <c r="L77" s="155">
        <v>20</v>
      </c>
      <c r="M77" s="155">
        <v>1.5</v>
      </c>
      <c r="N77" s="151">
        <f t="shared" si="6"/>
        <v>0.06</v>
      </c>
      <c r="O77" s="98"/>
    </row>
    <row r="78" spans="6:15" ht="12.75">
      <c r="F78" s="213"/>
      <c r="G78" s="203"/>
      <c r="H78" s="80" t="s">
        <v>106</v>
      </c>
      <c r="I78" s="152">
        <v>70</v>
      </c>
      <c r="J78" s="156">
        <v>2</v>
      </c>
      <c r="K78" s="168" t="s">
        <v>107</v>
      </c>
      <c r="L78" s="154">
        <v>20</v>
      </c>
      <c r="M78" s="155">
        <v>1.5</v>
      </c>
      <c r="N78" s="151">
        <f t="shared" si="6"/>
        <v>0.06</v>
      </c>
      <c r="O78" s="98"/>
    </row>
    <row r="79" spans="6:15" ht="12.75">
      <c r="F79" s="213"/>
      <c r="G79" s="203"/>
      <c r="H79" s="80" t="s">
        <v>108</v>
      </c>
      <c r="I79" s="152">
        <v>70</v>
      </c>
      <c r="J79" s="156">
        <v>2</v>
      </c>
      <c r="K79" s="167">
        <v>1133</v>
      </c>
      <c r="L79" s="154">
        <v>20</v>
      </c>
      <c r="M79" s="154">
        <v>1.5</v>
      </c>
      <c r="N79" s="151">
        <f t="shared" si="6"/>
        <v>0.06</v>
      </c>
      <c r="O79" s="98"/>
    </row>
    <row r="80" spans="6:15" ht="12.75">
      <c r="F80" s="213"/>
      <c r="G80" s="203"/>
      <c r="H80" s="80" t="s">
        <v>109</v>
      </c>
      <c r="I80" s="152">
        <v>70</v>
      </c>
      <c r="J80" s="156">
        <v>2</v>
      </c>
      <c r="K80" s="167">
        <v>1446</v>
      </c>
      <c r="L80" s="154">
        <v>20</v>
      </c>
      <c r="M80" s="154">
        <v>1.5</v>
      </c>
      <c r="N80" s="151">
        <f t="shared" si="6"/>
        <v>0.06</v>
      </c>
      <c r="O80" s="98"/>
    </row>
    <row r="81" spans="6:19" ht="12.75">
      <c r="F81" s="213"/>
      <c r="G81" s="203"/>
      <c r="H81" s="80" t="s">
        <v>110</v>
      </c>
      <c r="I81" s="152">
        <v>70</v>
      </c>
      <c r="J81" s="156">
        <v>1</v>
      </c>
      <c r="K81" s="167">
        <v>1787</v>
      </c>
      <c r="L81" s="155">
        <v>20</v>
      </c>
      <c r="M81" s="155">
        <v>1.5</v>
      </c>
      <c r="N81" s="151">
        <f t="shared" si="6"/>
        <v>0.03</v>
      </c>
      <c r="O81" s="98"/>
      <c r="R81" s="7"/>
      <c r="S81" s="8"/>
    </row>
    <row r="82" spans="6:15" ht="13.5" thickBot="1">
      <c r="F82" s="213"/>
      <c r="G82" s="203"/>
      <c r="H82" s="169" t="s">
        <v>111</v>
      </c>
      <c r="I82" s="152">
        <v>70</v>
      </c>
      <c r="J82" s="170">
        <v>1</v>
      </c>
      <c r="K82" s="171">
        <v>1556</v>
      </c>
      <c r="L82" s="154">
        <v>20</v>
      </c>
      <c r="M82" s="155">
        <v>1.5</v>
      </c>
      <c r="N82" s="151">
        <f t="shared" si="6"/>
        <v>0.03</v>
      </c>
      <c r="O82" s="98"/>
    </row>
    <row r="83" spans="6:15" ht="13.5" thickBot="1">
      <c r="F83" s="183"/>
      <c r="G83" s="187"/>
      <c r="H83" s="49" t="s">
        <v>112</v>
      </c>
      <c r="I83" s="49"/>
      <c r="J83" s="163">
        <f>SUM(J73:J82)</f>
        <v>18</v>
      </c>
      <c r="K83" s="162"/>
      <c r="L83" s="172"/>
      <c r="M83" s="162"/>
      <c r="N83" s="173">
        <f>SUM(N73:N82)</f>
        <v>0.54</v>
      </c>
      <c r="O83" s="100"/>
    </row>
    <row r="88" ht="12.75">
      <c r="R88" s="101"/>
    </row>
    <row r="89" ht="12.75">
      <c r="R89" s="102"/>
    </row>
    <row r="90" ht="12.75">
      <c r="R90" s="102"/>
    </row>
    <row r="91" ht="12.75">
      <c r="R91" s="102"/>
    </row>
    <row r="223" ht="12.75" customHeight="1"/>
  </sheetData>
  <sheetProtection/>
  <mergeCells count="42">
    <mergeCell ref="F73:F83"/>
    <mergeCell ref="G73:G83"/>
    <mergeCell ref="K62:K65"/>
    <mergeCell ref="L62:L65"/>
    <mergeCell ref="M62:M65"/>
    <mergeCell ref="N62:N65"/>
    <mergeCell ref="H62:H65"/>
    <mergeCell ref="I62:I65"/>
    <mergeCell ref="J62:J65"/>
    <mergeCell ref="O62:O65"/>
    <mergeCell ref="F68:F71"/>
    <mergeCell ref="G68:G71"/>
    <mergeCell ref="F51:F54"/>
    <mergeCell ref="G51:G54"/>
    <mergeCell ref="F55:F57"/>
    <mergeCell ref="G55:G57"/>
    <mergeCell ref="F60:N61"/>
    <mergeCell ref="F62:F65"/>
    <mergeCell ref="G62:G65"/>
    <mergeCell ref="F36:F37"/>
    <mergeCell ref="G36:G37"/>
    <mergeCell ref="F46:F49"/>
    <mergeCell ref="G46:G49"/>
    <mergeCell ref="F39:F45"/>
    <mergeCell ref="G39:G45"/>
    <mergeCell ref="N12:O13"/>
    <mergeCell ref="F19:F28"/>
    <mergeCell ref="G19:G28"/>
    <mergeCell ref="F30:F31"/>
    <mergeCell ref="G30:G31"/>
    <mergeCell ref="L12:L14"/>
    <mergeCell ref="M12:M14"/>
    <mergeCell ref="F33:F35"/>
    <mergeCell ref="G33:G35"/>
    <mergeCell ref="F8:O8"/>
    <mergeCell ref="F9:O10"/>
    <mergeCell ref="F12:F14"/>
    <mergeCell ref="G12:G14"/>
    <mergeCell ref="H12:H14"/>
    <mergeCell ref="I12:I14"/>
    <mergeCell ref="J12:J14"/>
    <mergeCell ref="K12:K14"/>
  </mergeCells>
  <printOptions/>
  <pageMargins left="0.7480314960629921" right="0.15748031496062992" top="0.5905511811023623" bottom="0.3937007874015748" header="0.11811023622047245" footer="0.11811023622047245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MNaydenov</dc:creator>
  <cp:keywords/>
  <dc:description/>
  <cp:lastModifiedBy>MNaydenov</cp:lastModifiedBy>
  <cp:lastPrinted>2016-10-25T13:53:57Z</cp:lastPrinted>
  <dcterms:created xsi:type="dcterms:W3CDTF">1996-10-14T23:33:28Z</dcterms:created>
  <dcterms:modified xsi:type="dcterms:W3CDTF">2019-07-16T14:16:16Z</dcterms:modified>
  <cp:category/>
  <cp:version/>
  <cp:contentType/>
  <cp:contentStatus/>
</cp:coreProperties>
</file>