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30" windowHeight="7215" tabRatio="829" firstSheet="3" activeTab="3"/>
  </bookViews>
  <sheets>
    <sheet name="КСС  1етап" sheetId="1" r:id="rId1"/>
    <sheet name="Геодезия-1етап" sheetId="2" r:id="rId2"/>
    <sheet name="ВиК инсталации-1етап" sheetId="3" r:id="rId3"/>
    <sheet name="ВиК инсталации-площадкови мрежи" sheetId="4" r:id="rId4"/>
    <sheet name="Електро инсталации-1етап" sheetId="5" r:id="rId5"/>
    <sheet name="Ел инсталации-площадкови мрежи" sheetId="6" r:id="rId6"/>
    <sheet name="Видеонаблюдение и цифровизация" sheetId="7" r:id="rId7"/>
  </sheets>
  <definedNames/>
  <calcPr fullCalcOnLoad="1"/>
</workbook>
</file>

<file path=xl/sharedStrings.xml><?xml version="1.0" encoding="utf-8"?>
<sst xmlns="http://schemas.openxmlformats.org/spreadsheetml/2006/main" count="429" uniqueCount="191">
  <si>
    <t>№</t>
  </si>
  <si>
    <t>Вид СМР</t>
  </si>
  <si>
    <t>м-ка</t>
  </si>
  <si>
    <t>к-во</t>
  </si>
  <si>
    <t>цена</t>
  </si>
  <si>
    <t>един.</t>
  </si>
  <si>
    <t>общо</t>
  </si>
  <si>
    <t>Забележка:</t>
  </si>
  <si>
    <t>3. Всяка промяна на материали, детайли или каквито и да са промени по проекта ще доведе до</t>
  </si>
  <si>
    <t xml:space="preserve">    промяна в количествата.</t>
  </si>
  <si>
    <t>4. Всички количества са ориентировъчни и ще се доказват след изпълнение на място.</t>
  </si>
  <si>
    <t>Цена без ДДС:</t>
  </si>
  <si>
    <t>ДДС 20%:</t>
  </si>
  <si>
    <t>ОБЩО ЦЕНА:</t>
  </si>
  <si>
    <t>2. Да се предвидят 5% от сметната стойност на обекта за разход непредвидени работи.</t>
  </si>
  <si>
    <t>1. Количествената сметка е изготвена на база технически  проект към дата 12.2018г.</t>
  </si>
  <si>
    <t>РЕКАПИТУЛАЦИЯ - Площадкова инженерна инфрастуктура</t>
  </si>
  <si>
    <t>Геодезия</t>
  </si>
  <si>
    <t>1.</t>
  </si>
  <si>
    <t>2.</t>
  </si>
  <si>
    <t>3.</t>
  </si>
  <si>
    <t>ОБЕКТ:</t>
  </si>
  <si>
    <t>01</t>
  </si>
  <si>
    <t xml:space="preserve">Гробищен парк /в УПИ/  </t>
  </si>
  <si>
    <t>01.1</t>
  </si>
  <si>
    <t>Настилки</t>
  </si>
  <si>
    <t>01.1.1</t>
  </si>
  <si>
    <r>
      <t xml:space="preserve">Настилка асфалтобетон-леко движение
</t>
    </r>
    <r>
      <rPr>
        <sz val="10"/>
        <rFont val="Arial"/>
        <family val="2"/>
      </rPr>
      <t xml:space="preserve"> -Доставка и полагане плътен асфалтобетон 4 см , включително всички допълнителни работи
- Доставка и полагане битумизиран трошен камък 5 см , включително всички допълнителни работи</t>
    </r>
  </si>
  <si>
    <t>м2</t>
  </si>
  <si>
    <t>Доставка и полагане на трошен камък (0мм&lt;D&lt;75мм), несортиран, с дебелина 46см, положен на два пласта по 23см за основа, вкл. всички допълнителни работи, съгласно детайл</t>
  </si>
  <si>
    <t>м3</t>
  </si>
  <si>
    <t>01.1.2</t>
  </si>
  <si>
    <t>Настилка алеи с бетон</t>
  </si>
  <si>
    <t>01.1.2.1</t>
  </si>
  <si>
    <t>Доставка и полагане бетон 6 см върху 4 см баластово легло смес от пясък или филц 0/10мм , включително всички допълнителни работи, съгласно детайл</t>
  </si>
  <si>
    <t>01.1.2.2</t>
  </si>
  <si>
    <t>Доставка и полагане на трошен камък (0мм&lt;D&lt;45мм), несортиран, с дебелина 20см, положен на един пласт за основа, вкл. всички допълнителни работи, съгласно детайл</t>
  </si>
  <si>
    <t>01.1.3</t>
  </si>
  <si>
    <t>Елементи към настилки</t>
  </si>
  <si>
    <t>01.1.3.1</t>
  </si>
  <si>
    <t>Доставка на бетонни бордюри 15х25х50см см и монтаж върху бетонна основа от В12.5, съгл. детайли, вкл. необходимите земни работи и извозване излишъка  на указано място  до 1500м - за обекта</t>
  </si>
  <si>
    <t>м</t>
  </si>
  <si>
    <t>01.1.3.2</t>
  </si>
  <si>
    <t>Доставка на градински бордюри 8x16x50 см и монтаж върху бетонна основа от В12.5,  (маркиращ), вкл. необходимите земни работи и извозване излишъка  на указано място  до 1500м - за обекта</t>
  </si>
  <si>
    <t>Общо част: ПЪТНА -  Площадково благоустрояване</t>
  </si>
  <si>
    <t>02</t>
  </si>
  <si>
    <t>ЧАСТ: ВЕРТИКАЛНА ПЛАНИРОВКА</t>
  </si>
  <si>
    <t>02.1</t>
  </si>
  <si>
    <t>Земно изкопни работи</t>
  </si>
  <si>
    <t>02.1.1</t>
  </si>
  <si>
    <t>02.1.1.1</t>
  </si>
  <si>
    <t>Насип</t>
  </si>
  <si>
    <t>02.1.1.2</t>
  </si>
  <si>
    <t>Изкоп</t>
  </si>
  <si>
    <t>02.1.1.3</t>
  </si>
  <si>
    <t>Натоварване и докарване на з.м.</t>
  </si>
  <si>
    <t>Общо част: ВЕРТИКАЛНА ПЛАНИРОВКА</t>
  </si>
  <si>
    <t>СУМА:</t>
  </si>
  <si>
    <t xml:space="preserve">    ДДС:</t>
  </si>
  <si>
    <t>ОБЩО ВСИЧКО:</t>
  </si>
  <si>
    <t>Обект: РАЗШИРЕНИЕ НА ЦЕНТРАЛЕН ГРОБИЩЕН ПАРК“ – УПИ VI-528, КВ.1, М. „ЦЕНТРАЛНИ ГРОБИЩА“, СО „СЕРДИКА“, ГРАД СОФИЯ</t>
  </si>
  <si>
    <t>ПОДОБЕКТ: Площадкова инженерна инфраструктура - ЕТАП 1</t>
  </si>
  <si>
    <r>
      <t xml:space="preserve">Част: </t>
    </r>
    <r>
      <rPr>
        <sz val="10"/>
        <color indexed="8"/>
        <rFont val="Arial"/>
        <family val="2"/>
      </rPr>
      <t>Електротехническа</t>
    </r>
  </si>
  <si>
    <t>КОЛИЧЕСТВЕНА СМЕТКА</t>
  </si>
  <si>
    <t>Трасиране на кабелна линия при равнинен терен с колчета</t>
  </si>
  <si>
    <t>m</t>
  </si>
  <si>
    <t>Направа изкоп 0,4/0,8m със зариване и уплътняване</t>
  </si>
  <si>
    <t>Направа изкоп 0,6/1,1m със зариване и уплътняване</t>
  </si>
  <si>
    <t>Подготовка на подложка и полагане на сигнална лента</t>
  </si>
  <si>
    <t>Направа на бетонов кожух</t>
  </si>
  <si>
    <t>Доставка и полагане на двустенна гофрирана РVС тръба ф110mm в готов изкоп</t>
  </si>
  <si>
    <t>Направа на изкоп-яма за кабелна шахта единична 60х90x100 сm</t>
  </si>
  <si>
    <t>бр.</t>
  </si>
  <si>
    <t>Изграждане на шахта 60х90х100 сm с тухли и метална рамка и капак от полимербетон /по приложен детайл/</t>
  </si>
  <si>
    <t>Доставка и монтаж на електромерно табло ГЕТ - по приложена схема</t>
  </si>
  <si>
    <t>Доставка и монтаж на разпределителна касета РК1 - по приложена схема</t>
  </si>
  <si>
    <r>
      <t>Доставка на кабел СAВТ 4х35mm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и изтегляне в положени тръби</t>
    </r>
  </si>
  <si>
    <t>Направа суха разделка на кабел 35mm²</t>
  </si>
  <si>
    <t>Свързване проводник към съоръжениe до 35mm²</t>
  </si>
  <si>
    <t>Направа на заземител от 3бр. заземителни колове тръбни/кръстати L=1,5m</t>
  </si>
  <si>
    <t>Проверка наличието на връзка между заземител и заземявани елементи</t>
  </si>
  <si>
    <t>Пусково-наладъчни работи и протоколи - комплект</t>
  </si>
  <si>
    <t>Направа фундамент за стоманено-тръбен стълб</t>
  </si>
  <si>
    <t>Доставка на декоративен стълб от стоманена тръба с корозоустойчиво покритие - H=4m, изправяне на същия</t>
  </si>
  <si>
    <t>Доставка и монтаж на табло за парково осветление в кухина на стоманено-тръбен стълб - един предпазител</t>
  </si>
  <si>
    <t>Доставка и монтаж на парково осветително тяло с LED 1x20W, с UV стабилизиран, удароустойчив разсейвател IР66 за монтаж върху стълб, вкл.окомплектовка за монтаж и лампа</t>
  </si>
  <si>
    <t>Доставка на кабел СВТ 3х1,5mm², изтегляне в стълб</t>
  </si>
  <si>
    <t>Доставка на кабел СВТ 5х6mm² и изтегляне в положени тръби</t>
  </si>
  <si>
    <t>Доставка на кабел СAВТ 5х16mm² и изтегляне в положени тръби</t>
  </si>
  <si>
    <t>Доставка и монтаж на заземителен кол тръбен/кръстат L=1,5m</t>
  </si>
  <si>
    <t>бр</t>
  </si>
  <si>
    <t>Измерване преходното съпротивление на заземител</t>
  </si>
  <si>
    <t>Направа суха разделка на кабел 16mm²</t>
  </si>
  <si>
    <t>Свързване проводник към съоръжениe до 16mm²</t>
  </si>
  <si>
    <t xml:space="preserve">„Разширение на централен гробищен парк“ – УПИ VI-528, кв.1, м. „Централни гробища“, СО „Сердика“, град СОФИЯ </t>
  </si>
  <si>
    <r>
      <t xml:space="preserve">Част: </t>
    </r>
    <r>
      <rPr>
        <sz val="10"/>
        <color indexed="8"/>
        <rFont val="Arial"/>
        <family val="2"/>
      </rPr>
      <t>Геодезия</t>
    </r>
  </si>
  <si>
    <t>01.1.1.1</t>
  </si>
  <si>
    <t>НАИМЕНОВАНИЕ</t>
  </si>
  <si>
    <t>ЕД.
МЯРКА</t>
  </si>
  <si>
    <t>К-ВО</t>
  </si>
  <si>
    <t>ВОДОПРОВОД - СВО</t>
  </si>
  <si>
    <t>Изкоп до 2м неукрепен, с обратна засипка и трамбоване през 30см</t>
  </si>
  <si>
    <t>Пясък за полагане на тръби</t>
  </si>
  <si>
    <t xml:space="preserve">                     ДОСТАВКА И МОНТАЖ :</t>
  </si>
  <si>
    <t>водопроводна тръба РЕВНф90мм, PN10</t>
  </si>
  <si>
    <t>Тройник гладък ТГф90/90  - ПЕ</t>
  </si>
  <si>
    <t>брой</t>
  </si>
  <si>
    <t>Тротоарен СК DN80 с охранителна гарнитура и арматури за монтаж</t>
  </si>
  <si>
    <t>Коляно гладко КГф90- ПЕ</t>
  </si>
  <si>
    <t>Опорен блок</t>
  </si>
  <si>
    <t xml:space="preserve">Разваляне и възстановявване на асфалтова настилка </t>
  </si>
  <si>
    <t>Предупредителна лента за водопровод</t>
  </si>
  <si>
    <t>Детекторна лента</t>
  </si>
  <si>
    <t>Водомерна шахта главна по детайл, к-т с метален капак, вкл.изкопи, подл.бетон и обратна засипка с трамбоване</t>
  </si>
  <si>
    <t>Водомерeн възел D80  с Qn=20 m3/h, Qmax=60 m3/h</t>
  </si>
  <si>
    <t>Дезннфекция и изпитване на системата</t>
  </si>
  <si>
    <t>Пуск в експлоатация</t>
  </si>
  <si>
    <t>ВОДОПРОВОД - УЛИЧНИ ПОЖАРНИ ХИДРАНТИ</t>
  </si>
  <si>
    <t>Водопроводна тръба РЕВНф90мм, PN10</t>
  </si>
  <si>
    <t>Предфланшови накрайник ф90РЕ</t>
  </si>
  <si>
    <t>Тротоарен спирателен кран Тр.СК- 80мм с охранителна гарнитура</t>
  </si>
  <si>
    <t>Коляно гладко РЕ-90мм</t>
  </si>
  <si>
    <t>Тройник гладък ТГф110/110  - ПЕ</t>
  </si>
  <si>
    <t>ПХ-7 -НАДЗЕМЕН, ДВУСТРАНЕН съгласно БДС-EN-14384(надземен ПХ колонков тип) - пълен комплект</t>
  </si>
  <si>
    <r>
      <t xml:space="preserve">Част: </t>
    </r>
    <r>
      <rPr>
        <sz val="10"/>
        <color indexed="8"/>
        <rFont val="Arial"/>
        <family val="2"/>
      </rPr>
      <t>ВиК мрежи</t>
    </r>
  </si>
  <si>
    <t>ПОДОБЕКТ: Площадкова инженерна инфраструктура - ЕТАП 1 - ПЛОЩАДКОВИ МРЕЖИ</t>
  </si>
  <si>
    <t>КОЛИЧЕСТВЕНА СМЕТКА - ВОДОПРОВОД ОБЩИ</t>
  </si>
  <si>
    <t xml:space="preserve"> КАНАЛИЗАЦИЯ - ОТ ЗАДЪРЖАТЕЛЕН РЕЗЕРВОАР до  СКО вкл.</t>
  </si>
  <si>
    <t>Разваляне и възстановяване на улично платно - асфалтобетон</t>
  </si>
  <si>
    <t xml:space="preserve">Разваляне и възстановяване на тротоар </t>
  </si>
  <si>
    <t>Изкоп над 2м укрепен, с обратна засипка и трамбоване през 30см</t>
  </si>
  <si>
    <t>Канализационна тръба DN200</t>
  </si>
  <si>
    <t>Свързване към РШ от улична дъждовна канализация</t>
  </si>
  <si>
    <t>Уличен отток - основно тяло, завършващ елемент, отводнителна решетка за монтаж на път с високо натоварване</t>
  </si>
  <si>
    <t>Връзка с улична канализация и изгрждане на РШ</t>
  </si>
  <si>
    <t>Задържателен стоманобетонов резервоар, с два броя чугунени капаци, по детайл вкл.изкопи, материали, обратна засипка</t>
  </si>
  <si>
    <t>к-т</t>
  </si>
  <si>
    <t>Ревизионна канализационна шахта ф1000 с чугунен капак по детайл</t>
  </si>
  <si>
    <t>Изпитване на системата</t>
  </si>
  <si>
    <t>ДЪЖДОВНА КАНАЛИЗАЦИЯ - ПЛОЩАДКОВА УЛИЧНА МРЕЖА</t>
  </si>
  <si>
    <t>Канализационна тръба DN300</t>
  </si>
  <si>
    <t>Канализационна тръба DN400</t>
  </si>
  <si>
    <t>Канализационна тръба DN500</t>
  </si>
  <si>
    <t>Канализационна ревизионна шахта ф1000 с чугунен капак по детайл</t>
  </si>
  <si>
    <t>КОЛИЧЕСТВЕНА СМЕТКА - ДЪЖД ОБЩИ</t>
  </si>
  <si>
    <t>Водопроводна тръба РЕВНф25мм, PN10</t>
  </si>
  <si>
    <t>Водовземна скоба ф90-3/4"</t>
  </si>
  <si>
    <t>Шахта за спирателен кран , модулна, с бетонов капак</t>
  </si>
  <si>
    <t>Канелка за улична чешма, ф 3/4"</t>
  </si>
  <si>
    <t>4.</t>
  </si>
  <si>
    <t>ВиК инсталации - площадкови мрежи</t>
  </si>
  <si>
    <t>Електроинсталации - площадкови мрежи</t>
  </si>
  <si>
    <r>
      <t xml:space="preserve">Фаза: </t>
    </r>
    <r>
      <rPr>
        <sz val="10"/>
        <color indexed="8"/>
        <rFont val="Arial"/>
        <family val="2"/>
      </rPr>
      <t>Работен проект</t>
    </r>
  </si>
  <si>
    <t>ВиК инсталации - парцел 130,131,141,142</t>
  </si>
  <si>
    <t>Електроинсталации - парцел 130,131,141,142</t>
  </si>
  <si>
    <t xml:space="preserve">ОБЕКТ:  „Разширение на централен гробищен парк“ – 
УПИ VI-528, кв.1, м. „Централни гробища“, 
СО „Сердика“, град СОФИЯ
ПОДОБЕКТ: Площадкова инженерна инфраструктура - 
ЕТАП: ПЪРВИ (парцели 130,131,141,142; прилежащи алеи и захранващи Ел и ВиК трасета) </t>
  </si>
  <si>
    <t>ПОДОБЕКТ: Площадкова инженерна инфраструктура - ЕТАП 1 - ПАРЦЕЛ 130,131,141,142</t>
  </si>
  <si>
    <t>I Тръбна канална мрежа извън  етап 1 - парцели 130,131,141,142</t>
  </si>
  <si>
    <t>II Ел захранване НН  извън етап 1 - парцели 130,131,141,142</t>
  </si>
  <si>
    <t>IIІ Външно осветление -  етап 1 - парцели 130,131,141,142</t>
  </si>
  <si>
    <t>ДЪЖДОВНА КАНАЛИЗАЦИЯ - ЕТАП 1 -  етап 1 - парцели 130,131,141,142</t>
  </si>
  <si>
    <t>ВОДОПРОВОД - етап 1 - парцели 130,131,141,142</t>
  </si>
  <si>
    <t>Гробищен парк в парцели 130,131,141,142</t>
  </si>
  <si>
    <t>Видеонаблюдение и цифровизация- парцел 130,131,141,142</t>
  </si>
  <si>
    <t>I.СМР ДЕЙНОСТИ</t>
  </si>
  <si>
    <t>I.ВИДЕОНАБЛЮДЕНИЕ И ЦИФРОВИЗАЦИЯ</t>
  </si>
  <si>
    <t>Изготвил:</t>
  </si>
  <si>
    <t>/арх.Д.Дюлгерова/</t>
  </si>
  <si>
    <t>Общо част: Площадкова инженерна инфраструктура - ЕТАП 1</t>
  </si>
  <si>
    <t>ЕД.ЦЕНА</t>
  </si>
  <si>
    <t>СТОЙНОСТ</t>
  </si>
  <si>
    <t>Доставка и монтаж на монтажна основа за камери</t>
  </si>
  <si>
    <t>Доставка и монтаж на 10-портов PoE мрежов комутатор</t>
  </si>
  <si>
    <t>Доставка на захранващ кабел</t>
  </si>
  <si>
    <t>Доставка на кабел FTP cat.6</t>
  </si>
  <si>
    <t>Доставка и монтаж на тъбло оборудвано</t>
  </si>
  <si>
    <t>Доставка и монтаж на охранителна кабина</t>
  </si>
  <si>
    <t>Доставка и монтаж на 32" FullHD LED професионален монитор</t>
  </si>
  <si>
    <t>Доставка и монтаж на мрежово оборудване</t>
  </si>
  <si>
    <t>Доставка и полагане на двустенна гофрирана РVС тръба ф50mm в готов изкоп</t>
  </si>
  <si>
    <t>Геодезическо заснемане и изработване на кадастрален регистър</t>
  </si>
  <si>
    <t xml:space="preserve"> Система за видеонаблюдение -  етап 1 - парцели 130,131,141,142</t>
  </si>
  <si>
    <t>Част: Видеонаблюдение и цифровизация</t>
  </si>
  <si>
    <t>Доставка и монтаж наМегапикселова корпусна IP камера Ден/Нощ с вградено IR осветление с обхват до 30 м; 4.0 Мегапиксела (2560x1440@20 кад/сек; 1920x1440@25кад/сек); 1/3" Progressive Scan CMOS сензор; 0.01 Lux (0 Lux IR on);моторизиран варифокален обектив 2.8~12 мм (хоризонтален ъгъл 98°~28°);
механичен IR филтър; 120dB WDR; 3D DNR шумов филтър;H.265+/H.265/H.264+/H.264 dual stream компресия; BLC/Mirror/ROI; слот за micro SDXC карта (до 128GB); метален корпус за външен монтаж (IP67) -30~60C;вградена гръмозащита (TVS2000V); 12Vdc/PoE 12.9W;ONVIF съвместимост</t>
  </si>
  <si>
    <t>Доставка и монтаж на 32-канален мрежов рекордер/сървър; поддържа 32 IP камери; входящ капацитет: 256Mbps/изходящ: 160Mbps; компресия H.265/H.264+/H.264/MPEG4; резолюция на запис до 8 MPx; визуализация: до 8x1080p/4x4MP/2x4K камери; до 4хSATA твърди диска (до 6ТВ/диск); 16 алармени входа/4 изхода; 1 аудио изход; 3 USB порта; 2x1Gbit LAN; HDMI + VGA мониторни изходи (HDMI: до 4K, VGA: до 1080р); ANR технология за възстановяване на записа от SD карта в камери Hik след прекъсване на мрежата; поддръжка на ONVIF IP камери; преглед и управление през Internet PC/мобилен телефон (iOS/Android) с безплатен CMS софтуер iVMS-4200/Hik-Connect; P2P (HikCloud)</t>
  </si>
  <si>
    <t>Доставка и монтаж HDD 6 ТВ</t>
  </si>
  <si>
    <t>Доставка и монтаж на резервирано захранване 3000 VA</t>
  </si>
  <si>
    <t>1. Всяка промяна на материали, детайли или каквито и да са промени по проекта ще доведе до</t>
  </si>
  <si>
    <t>2. Всички количества са ориентировъчни и ще се доказват след изпълнение на място.</t>
  </si>
  <si>
    <t>2. Всяка промяна на материали, детайли или каквито и да са промени по проекта ще доведе до</t>
  </si>
  <si>
    <t>3. Всички количества са ориентировъчни и ще се доказват след изпълнение на място.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</si>
</sst>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_ ;[Red]\-0\ "/>
    <numFmt numFmtId="181" formatCode="#,##0.00\ &quot;лв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0\ &quot;лв.&quot;"/>
    <numFmt numFmtId="188" formatCode="#,##0.0\ &quot;лв.&quot;"/>
    <numFmt numFmtId="189" formatCode="0.000"/>
    <numFmt numFmtId="190" formatCode="#,##0.00\ _л_в"/>
    <numFmt numFmtId="191" formatCode="#,##0.0"/>
    <numFmt numFmtId="192" formatCode="00000"/>
  </numFmts>
  <fonts count="7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Hebar"/>
      <family val="2"/>
    </font>
    <font>
      <u val="single"/>
      <sz val="10"/>
      <color indexed="36"/>
      <name val="Hebar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b/>
      <u val="single"/>
      <sz val="10"/>
      <name val="Verdana"/>
      <family val="2"/>
    </font>
    <font>
      <sz val="10"/>
      <name val="Verdana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name val="Heba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name val="Hebar"/>
      <family val="2"/>
    </font>
    <font>
      <sz val="10"/>
      <name val="HebarU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color indexed="8"/>
      <name val="HebarU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ok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9"/>
      <color rgb="FF333333"/>
      <name val="Arial"/>
      <family val="2"/>
    </font>
    <font>
      <sz val="12"/>
      <color rgb="FF33333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4" fillId="0" borderId="0">
      <alignment/>
      <protection/>
    </xf>
  </cellStyleXfs>
  <cellXfs count="3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left" vertical="top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190" fontId="4" fillId="0" borderId="0" xfId="0" applyNumberFormat="1" applyFont="1" applyFill="1" applyAlignment="1">
      <alignment vertical="center" wrapText="1"/>
    </xf>
    <xf numFmtId="190" fontId="10" fillId="0" borderId="0" xfId="60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horizontal="left" vertical="center" wrapText="1"/>
    </xf>
    <xf numFmtId="1" fontId="10" fillId="0" borderId="0" xfId="60" applyNumberFormat="1" applyFont="1" applyFill="1" applyBorder="1" applyAlignment="1">
      <alignment vertical="center" wrapText="1"/>
      <protection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justify"/>
    </xf>
    <xf numFmtId="1" fontId="5" fillId="0" borderId="16" xfId="0" applyNumberFormat="1" applyFont="1" applyFill="1" applyBorder="1" applyAlignment="1">
      <alignment horizontal="left" vertical="justify"/>
    </xf>
    <xf numFmtId="2" fontId="5" fillId="0" borderId="16" xfId="0" applyNumberFormat="1" applyFont="1" applyFill="1" applyBorder="1" applyAlignment="1">
      <alignment horizontal="center" vertical="justify"/>
    </xf>
    <xf numFmtId="4" fontId="14" fillId="0" borderId="11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top"/>
    </xf>
    <xf numFmtId="1" fontId="5" fillId="0" borderId="21" xfId="0" applyNumberFormat="1" applyFont="1" applyFill="1" applyBorder="1" applyAlignment="1">
      <alignment horizontal="left" vertical="justify"/>
    </xf>
    <xf numFmtId="2" fontId="5" fillId="0" borderId="21" xfId="0" applyNumberFormat="1" applyFont="1" applyFill="1" applyBorder="1" applyAlignment="1">
      <alignment horizontal="center" vertical="justify"/>
    </xf>
    <xf numFmtId="0" fontId="5" fillId="0" borderId="22" xfId="0" applyNumberFormat="1" applyFont="1" applyFill="1" applyBorder="1" applyAlignment="1">
      <alignment horizontal="center" vertical="top"/>
    </xf>
    <xf numFmtId="1" fontId="5" fillId="0" borderId="23" xfId="0" applyNumberFormat="1" applyFont="1" applyFill="1" applyBorder="1" applyAlignment="1">
      <alignment horizontal="left" vertical="justify"/>
    </xf>
    <xf numFmtId="2" fontId="5" fillId="0" borderId="23" xfId="0" applyNumberFormat="1" applyFont="1" applyFill="1" applyBorder="1" applyAlignment="1">
      <alignment horizontal="center" vertical="justify"/>
    </xf>
    <xf numFmtId="0" fontId="5" fillId="0" borderId="24" xfId="0" applyNumberFormat="1" applyFont="1" applyFill="1" applyBorder="1" applyAlignment="1">
      <alignment horizontal="center" vertical="top"/>
    </xf>
    <xf numFmtId="1" fontId="5" fillId="0" borderId="25" xfId="0" applyNumberFormat="1" applyFont="1" applyFill="1" applyBorder="1" applyAlignment="1">
      <alignment horizontal="left" vertical="justify"/>
    </xf>
    <xf numFmtId="2" fontId="5" fillId="0" borderId="25" xfId="0" applyNumberFormat="1" applyFont="1" applyFill="1" applyBorder="1" applyAlignment="1">
      <alignment horizontal="center" vertical="justify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justify"/>
    </xf>
    <xf numFmtId="0" fontId="5" fillId="0" borderId="23" xfId="0" applyFont="1" applyFill="1" applyBorder="1" applyAlignment="1">
      <alignment horizontal="right" vertical="justify"/>
    </xf>
    <xf numFmtId="0" fontId="5" fillId="0" borderId="25" xfId="0" applyFont="1" applyFill="1" applyBorder="1" applyAlignment="1">
      <alignment horizontal="right" vertical="justify"/>
    </xf>
    <xf numFmtId="0" fontId="5" fillId="0" borderId="26" xfId="0" applyFont="1" applyFill="1" applyBorder="1" applyAlignment="1">
      <alignment horizontal="left" vertical="justify"/>
    </xf>
    <xf numFmtId="0" fontId="5" fillId="0" borderId="27" xfId="0" applyFont="1" applyFill="1" applyBorder="1" applyAlignment="1">
      <alignment horizontal="left" vertical="justify"/>
    </xf>
    <xf numFmtId="0" fontId="5" fillId="0" borderId="28" xfId="0" applyFont="1" applyFill="1" applyBorder="1" applyAlignment="1">
      <alignment horizontal="left" vertical="justify"/>
    </xf>
    <xf numFmtId="0" fontId="5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vertical="top" wrapText="1"/>
      <protection/>
    </xf>
    <xf numFmtId="0" fontId="71" fillId="0" borderId="0" xfId="61" applyFont="1" applyAlignment="1">
      <alignment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4" fontId="4" fillId="0" borderId="10" xfId="62" applyNumberFormat="1" applyBorder="1" applyAlignment="1">
      <alignment horizontal="center" vertical="center" wrapText="1"/>
      <protection/>
    </xf>
    <xf numFmtId="4" fontId="4" fillId="0" borderId="10" xfId="44" applyNumberFormat="1" applyBorder="1" applyAlignment="1">
      <alignment horizontal="center" vertical="center" wrapText="1"/>
    </xf>
    <xf numFmtId="4" fontId="5" fillId="0" borderId="11" xfId="44" applyNumberFormat="1" applyFont="1" applyBorder="1" applyAlignment="1">
      <alignment horizontal="center" vertical="center" wrapText="1"/>
    </xf>
    <xf numFmtId="49" fontId="5" fillId="33" borderId="17" xfId="64" applyNumberFormat="1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63" applyNumberForma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9" fontId="5" fillId="0" borderId="17" xfId="64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63" applyNumberFormat="1" applyBorder="1" applyAlignment="1">
      <alignment horizontal="center" vertical="center" wrapText="1"/>
      <protection/>
    </xf>
    <xf numFmtId="4" fontId="5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49" fontId="5" fillId="34" borderId="17" xfId="63" applyNumberFormat="1" applyFont="1" applyFill="1" applyBorder="1" applyAlignment="1">
      <alignment horizontal="center" vertical="center" wrapText="1"/>
      <protection/>
    </xf>
    <xf numFmtId="0" fontId="5" fillId="34" borderId="10" xfId="63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9" fontId="5" fillId="33" borderId="17" xfId="63" applyNumberFormat="1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vertical="center" wrapText="1"/>
      <protection/>
    </xf>
    <xf numFmtId="4" fontId="5" fillId="33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71" applyNumberFormat="1" applyFont="1" applyBorder="1" applyAlignment="1">
      <alignment vertical="center"/>
      <protection/>
    </xf>
    <xf numFmtId="0" fontId="16" fillId="35" borderId="17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right" vertical="center" wrapText="1"/>
    </xf>
    <xf numFmtId="0" fontId="16" fillId="35" borderId="11" xfId="0" applyFont="1" applyFill="1" applyBorder="1" applyAlignment="1">
      <alignment horizontal="center" vertical="center" wrapText="1"/>
    </xf>
    <xf numFmtId="4" fontId="16" fillId="35" borderId="29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vertical="center" wrapText="1"/>
    </xf>
    <xf numFmtId="0" fontId="16" fillId="35" borderId="30" xfId="0" applyFont="1" applyFill="1" applyBorder="1" applyAlignment="1">
      <alignment vertical="center" wrapText="1"/>
    </xf>
    <xf numFmtId="0" fontId="17" fillId="35" borderId="31" xfId="0" applyFont="1" applyFill="1" applyBorder="1" applyAlignment="1">
      <alignment horizontal="right" vertical="center" wrapText="1"/>
    </xf>
    <xf numFmtId="0" fontId="17" fillId="35" borderId="19" xfId="0" applyFont="1" applyFill="1" applyBorder="1" applyAlignment="1">
      <alignment vertical="center" wrapText="1"/>
    </xf>
    <xf numFmtId="4" fontId="16" fillId="35" borderId="32" xfId="0" applyNumberFormat="1" applyFont="1" applyFill="1" applyBorder="1" applyAlignment="1">
      <alignment horizontal="center" vertical="center" wrapText="1"/>
    </xf>
    <xf numFmtId="4" fontId="16" fillId="35" borderId="31" xfId="0" applyNumberFormat="1" applyFont="1" applyFill="1" applyBorder="1" applyAlignment="1">
      <alignment horizontal="center" vertical="center" wrapText="1"/>
    </xf>
    <xf numFmtId="4" fontId="18" fillId="35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90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90" fontId="10" fillId="0" borderId="0" xfId="60" applyNumberFormat="1" applyFont="1" applyAlignment="1">
      <alignment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6" borderId="15" xfId="0" applyFont="1" applyFill="1" applyBorder="1" applyAlignment="1">
      <alignment horizontal="center" vertical="top"/>
    </xf>
    <xf numFmtId="0" fontId="5" fillId="36" borderId="16" xfId="0" applyFont="1" applyFill="1" applyBorder="1" applyAlignment="1">
      <alignment horizontal="left" vertical="justify"/>
    </xf>
    <xf numFmtId="1" fontId="5" fillId="36" borderId="16" xfId="0" applyNumberFormat="1" applyFont="1" applyFill="1" applyBorder="1" applyAlignment="1">
      <alignment horizontal="left" vertical="justify"/>
    </xf>
    <xf numFmtId="2" fontId="5" fillId="36" borderId="16" xfId="0" applyNumberFormat="1" applyFont="1" applyFill="1" applyBorder="1" applyAlignment="1">
      <alignment horizontal="center" vertical="justify"/>
    </xf>
    <xf numFmtId="2" fontId="5" fillId="36" borderId="33" xfId="0" applyNumberFormat="1" applyFont="1" applyFill="1" applyBorder="1" applyAlignment="1">
      <alignment horizontal="right" vertical="justify"/>
    </xf>
    <xf numFmtId="0" fontId="4" fillId="0" borderId="17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5" fillId="36" borderId="17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right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2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justify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5" fillId="36" borderId="20" xfId="0" applyFont="1" applyFill="1" applyBorder="1" applyAlignment="1">
      <alignment horizontal="center" vertical="top"/>
    </xf>
    <xf numFmtId="0" fontId="5" fillId="36" borderId="34" xfId="0" applyFont="1" applyFill="1" applyBorder="1" applyAlignment="1">
      <alignment horizontal="right" vertical="justify"/>
    </xf>
    <xf numFmtId="0" fontId="5" fillId="36" borderId="21" xfId="0" applyFont="1" applyFill="1" applyBorder="1" applyAlignment="1">
      <alignment horizontal="left" vertical="justify"/>
    </xf>
    <xf numFmtId="1" fontId="5" fillId="36" borderId="21" xfId="0" applyNumberFormat="1" applyFont="1" applyFill="1" applyBorder="1" applyAlignment="1">
      <alignment horizontal="left" vertical="justify"/>
    </xf>
    <xf numFmtId="2" fontId="5" fillId="36" borderId="21" xfId="0" applyNumberFormat="1" applyFont="1" applyFill="1" applyBorder="1" applyAlignment="1">
      <alignment horizontal="center" vertical="justify"/>
    </xf>
    <xf numFmtId="2" fontId="5" fillId="36" borderId="34" xfId="0" applyNumberFormat="1" applyFont="1" applyFill="1" applyBorder="1" applyAlignment="1">
      <alignment horizontal="right" vertical="justify"/>
    </xf>
    <xf numFmtId="0" fontId="5" fillId="36" borderId="35" xfId="0" applyFont="1" applyFill="1" applyBorder="1" applyAlignment="1">
      <alignment horizontal="right" vertical="justify"/>
    </xf>
    <xf numFmtId="2" fontId="5" fillId="36" borderId="35" xfId="0" applyNumberFormat="1" applyFont="1" applyFill="1" applyBorder="1" applyAlignment="1">
      <alignment horizontal="right" vertical="justify"/>
    </xf>
    <xf numFmtId="0" fontId="5" fillId="36" borderId="22" xfId="0" applyFont="1" applyFill="1" applyBorder="1" applyAlignment="1">
      <alignment horizontal="center" vertical="top"/>
    </xf>
    <xf numFmtId="0" fontId="5" fillId="36" borderId="23" xfId="0" applyFont="1" applyFill="1" applyBorder="1" applyAlignment="1">
      <alignment horizontal="left" vertical="justify"/>
    </xf>
    <xf numFmtId="1" fontId="5" fillId="36" borderId="23" xfId="0" applyNumberFormat="1" applyFont="1" applyFill="1" applyBorder="1" applyAlignment="1">
      <alignment horizontal="left" vertical="justify"/>
    </xf>
    <xf numFmtId="2" fontId="5" fillId="36" borderId="23" xfId="0" applyNumberFormat="1" applyFont="1" applyFill="1" applyBorder="1" applyAlignment="1">
      <alignment horizontal="center" vertical="justify"/>
    </xf>
    <xf numFmtId="0" fontId="5" fillId="36" borderId="24" xfId="0" applyFont="1" applyFill="1" applyBorder="1" applyAlignment="1">
      <alignment horizontal="center" vertical="top"/>
    </xf>
    <xf numFmtId="0" fontId="5" fillId="36" borderId="36" xfId="0" applyFont="1" applyFill="1" applyBorder="1" applyAlignment="1">
      <alignment horizontal="right" vertical="justify"/>
    </xf>
    <xf numFmtId="0" fontId="5" fillId="36" borderId="25" xfId="0" applyFont="1" applyFill="1" applyBorder="1" applyAlignment="1">
      <alignment horizontal="left" vertical="justify"/>
    </xf>
    <xf numFmtId="1" fontId="5" fillId="36" borderId="25" xfId="0" applyNumberFormat="1" applyFont="1" applyFill="1" applyBorder="1" applyAlignment="1">
      <alignment horizontal="left" vertical="justify"/>
    </xf>
    <xf numFmtId="2" fontId="5" fillId="36" borderId="25" xfId="0" applyNumberFormat="1" applyFont="1" applyFill="1" applyBorder="1" applyAlignment="1">
      <alignment horizontal="center" vertical="justify"/>
    </xf>
    <xf numFmtId="2" fontId="5" fillId="36" borderId="36" xfId="0" applyNumberFormat="1" applyFont="1" applyFill="1" applyBorder="1" applyAlignment="1">
      <alignment horizontal="right" vertical="justify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192" fontId="26" fillId="38" borderId="37" xfId="0" applyNumberFormat="1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vertical="center" wrapText="1"/>
    </xf>
    <xf numFmtId="0" fontId="26" fillId="38" borderId="23" xfId="0" applyFont="1" applyFill="1" applyBorder="1" applyAlignment="1">
      <alignment horizontal="center" vertical="center"/>
    </xf>
    <xf numFmtId="0" fontId="26" fillId="38" borderId="29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 wrapText="1"/>
    </xf>
    <xf numFmtId="0" fontId="26" fillId="0" borderId="27" xfId="0" applyFont="1" applyBorder="1" applyAlignment="1">
      <alignment vertical="center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2" fontId="28" fillId="38" borderId="37" xfId="0" applyNumberFormat="1" applyFont="1" applyFill="1" applyBorder="1" applyAlignment="1">
      <alignment horizontal="center" vertical="center"/>
    </xf>
    <xf numFmtId="0" fontId="28" fillId="38" borderId="27" xfId="0" applyFont="1" applyFill="1" applyBorder="1" applyAlignment="1">
      <alignment vertical="center" wrapText="1"/>
    </xf>
    <xf numFmtId="0" fontId="28" fillId="38" borderId="23" xfId="0" applyFont="1" applyFill="1" applyBorder="1" applyAlignment="1">
      <alignment horizontal="center" vertical="center"/>
    </xf>
    <xf numFmtId="0" fontId="28" fillId="38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8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187" fontId="0" fillId="0" borderId="0" xfId="0" applyNumberFormat="1" applyAlignment="1">
      <alignment/>
    </xf>
    <xf numFmtId="192" fontId="28" fillId="38" borderId="10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27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5" fillId="0" borderId="37" xfId="0" applyFont="1" applyFill="1" applyBorder="1" applyAlignment="1">
      <alignment horizontal="left" vertical="justify"/>
    </xf>
    <xf numFmtId="1" fontId="5" fillId="0" borderId="37" xfId="0" applyNumberFormat="1" applyFont="1" applyFill="1" applyBorder="1" applyAlignment="1">
      <alignment horizontal="left" vertical="justify"/>
    </xf>
    <xf numFmtId="2" fontId="5" fillId="0" borderId="37" xfId="0" applyNumberFormat="1" applyFont="1" applyFill="1" applyBorder="1" applyAlignment="1">
      <alignment horizontal="center" vertical="justify"/>
    </xf>
    <xf numFmtId="4" fontId="8" fillId="0" borderId="38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9" xfId="0" applyFont="1" applyFill="1" applyBorder="1" applyAlignment="1">
      <alignment vertical="top"/>
    </xf>
    <xf numFmtId="0" fontId="0" fillId="0" borderId="40" xfId="0" applyFill="1" applyBorder="1" applyAlignment="1">
      <alignment/>
    </xf>
    <xf numFmtId="1" fontId="0" fillId="0" borderId="39" xfId="0" applyNumberFormat="1" applyFill="1" applyBorder="1" applyAlignment="1">
      <alignment/>
    </xf>
    <xf numFmtId="2" fontId="0" fillId="0" borderId="39" xfId="0" applyNumberForma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right" vertical="center" wrapText="1"/>
    </xf>
    <xf numFmtId="1" fontId="13" fillId="0" borderId="42" xfId="0" applyNumberFormat="1" applyFont="1" applyFill="1" applyBorder="1" applyAlignment="1">
      <alignment horizontal="center" vertical="center"/>
    </xf>
    <xf numFmtId="1" fontId="13" fillId="0" borderId="43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30" fillId="0" borderId="43" xfId="0" applyNumberFormat="1" applyFont="1" applyFill="1" applyBorder="1" applyAlignment="1">
      <alignment horizontal="center" vertical="center" wrapText="1"/>
    </xf>
    <xf numFmtId="187" fontId="0" fillId="0" borderId="10" xfId="0" applyNumberFormat="1" applyBorder="1" applyAlignment="1">
      <alignment vertical="center"/>
    </xf>
    <xf numFmtId="187" fontId="74" fillId="0" borderId="10" xfId="0" applyNumberFormat="1" applyFont="1" applyBorder="1" applyAlignment="1">
      <alignment vertical="center"/>
    </xf>
    <xf numFmtId="187" fontId="0" fillId="38" borderId="10" xfId="0" applyNumberFormat="1" applyFill="1" applyBorder="1" applyAlignment="1">
      <alignment/>
    </xf>
    <xf numFmtId="187" fontId="74" fillId="38" borderId="10" xfId="0" applyNumberFormat="1" applyFont="1" applyFill="1" applyBorder="1" applyAlignment="1">
      <alignment vertical="center"/>
    </xf>
    <xf numFmtId="192" fontId="26" fillId="38" borderId="10" xfId="0" applyNumberFormat="1" applyFont="1" applyFill="1" applyBorder="1" applyAlignment="1">
      <alignment horizontal="center" vertical="center"/>
    </xf>
    <xf numFmtId="0" fontId="5" fillId="38" borderId="10" xfId="63" applyFont="1" applyFill="1" applyBorder="1" applyAlignment="1">
      <alignment vertical="center" wrapText="1"/>
      <protection/>
    </xf>
    <xf numFmtId="0" fontId="4" fillId="38" borderId="10" xfId="0" applyFont="1" applyFill="1" applyBorder="1" applyAlignment="1">
      <alignment horizontal="center" vertical="center"/>
    </xf>
    <xf numFmtId="4" fontId="4" fillId="38" borderId="10" xfId="0" applyNumberFormat="1" applyFont="1" applyFill="1" applyBorder="1" applyAlignment="1">
      <alignment horizontal="center" vertical="center"/>
    </xf>
    <xf numFmtId="49" fontId="4" fillId="38" borderId="17" xfId="0" applyNumberFormat="1" applyFont="1" applyFill="1" applyBorder="1" applyAlignment="1">
      <alignment horizontal="center" vertical="center"/>
    </xf>
    <xf numFmtId="187" fontId="0" fillId="38" borderId="27" xfId="0" applyNumberFormat="1" applyFill="1" applyBorder="1" applyAlignment="1">
      <alignment/>
    </xf>
    <xf numFmtId="187" fontId="0" fillId="0" borderId="27" xfId="0" applyNumberFormat="1" applyBorder="1" applyAlignment="1">
      <alignment vertical="center"/>
    </xf>
    <xf numFmtId="187" fontId="74" fillId="38" borderId="27" xfId="0" applyNumberFormat="1" applyFont="1" applyFill="1" applyBorder="1" applyAlignment="1">
      <alignment vertical="center"/>
    </xf>
    <xf numFmtId="187" fontId="74" fillId="0" borderId="27" xfId="0" applyNumberFormat="1" applyFont="1" applyBorder="1" applyAlignment="1">
      <alignment vertical="center"/>
    </xf>
    <xf numFmtId="4" fontId="5" fillId="38" borderId="27" xfId="0" applyNumberFormat="1" applyFont="1" applyFill="1" applyBorder="1" applyAlignment="1">
      <alignment horizontal="center" vertical="center"/>
    </xf>
    <xf numFmtId="4" fontId="18" fillId="35" borderId="27" xfId="0" applyNumberFormat="1" applyFont="1" applyFill="1" applyBorder="1" applyAlignment="1">
      <alignment horizontal="center" vertical="center" wrapText="1"/>
    </xf>
    <xf numFmtId="4" fontId="18" fillId="35" borderId="28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 vertical="center"/>
    </xf>
    <xf numFmtId="187" fontId="7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8" borderId="10" xfId="0" applyFill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4" fillId="38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38" borderId="17" xfId="0" applyFont="1" applyFill="1" applyBorder="1" applyAlignment="1">
      <alignment horizontal="center" vertical="top"/>
    </xf>
    <xf numFmtId="0" fontId="5" fillId="38" borderId="10" xfId="0" applyFont="1" applyFill="1" applyBorder="1" applyAlignment="1">
      <alignment vertical="top"/>
    </xf>
    <xf numFmtId="0" fontId="0" fillId="38" borderId="10" xfId="0" applyFill="1" applyBorder="1" applyAlignment="1">
      <alignment/>
    </xf>
    <xf numFmtId="1" fontId="0" fillId="38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 horizontal="center"/>
    </xf>
    <xf numFmtId="2" fontId="0" fillId="38" borderId="11" xfId="0" applyNumberFormat="1" applyFill="1" applyBorder="1" applyAlignment="1">
      <alignment horizontal="right"/>
    </xf>
    <xf numFmtId="0" fontId="5" fillId="38" borderId="20" xfId="0" applyFont="1" applyFill="1" applyBorder="1" applyAlignment="1">
      <alignment horizontal="center" vertical="top"/>
    </xf>
    <xf numFmtId="0" fontId="5" fillId="38" borderId="34" xfId="0" applyFont="1" applyFill="1" applyBorder="1" applyAlignment="1">
      <alignment horizontal="right" vertical="justify"/>
    </xf>
    <xf numFmtId="0" fontId="5" fillId="38" borderId="21" xfId="0" applyFont="1" applyFill="1" applyBorder="1" applyAlignment="1">
      <alignment horizontal="left" vertical="justify"/>
    </xf>
    <xf numFmtId="1" fontId="5" fillId="38" borderId="21" xfId="0" applyNumberFormat="1" applyFont="1" applyFill="1" applyBorder="1" applyAlignment="1">
      <alignment horizontal="left" vertical="justify"/>
    </xf>
    <xf numFmtId="2" fontId="5" fillId="38" borderId="21" xfId="0" applyNumberFormat="1" applyFont="1" applyFill="1" applyBorder="1" applyAlignment="1">
      <alignment horizontal="center" vertical="justify"/>
    </xf>
    <xf numFmtId="2" fontId="5" fillId="38" borderId="34" xfId="0" applyNumberFormat="1" applyFont="1" applyFill="1" applyBorder="1" applyAlignment="1">
      <alignment horizontal="right" vertical="justify"/>
    </xf>
    <xf numFmtId="0" fontId="5" fillId="38" borderId="22" xfId="0" applyFont="1" applyFill="1" applyBorder="1" applyAlignment="1">
      <alignment horizontal="center" vertical="top"/>
    </xf>
    <xf numFmtId="0" fontId="5" fillId="38" borderId="35" xfId="0" applyFont="1" applyFill="1" applyBorder="1" applyAlignment="1">
      <alignment horizontal="right" vertical="justify"/>
    </xf>
    <xf numFmtId="0" fontId="5" fillId="38" borderId="23" xfId="0" applyFont="1" applyFill="1" applyBorder="1" applyAlignment="1">
      <alignment horizontal="left" vertical="justify"/>
    </xf>
    <xf numFmtId="1" fontId="5" fillId="38" borderId="23" xfId="0" applyNumberFormat="1" applyFont="1" applyFill="1" applyBorder="1" applyAlignment="1">
      <alignment horizontal="left" vertical="justify"/>
    </xf>
    <xf numFmtId="2" fontId="5" fillId="38" borderId="23" xfId="0" applyNumberFormat="1" applyFont="1" applyFill="1" applyBorder="1" applyAlignment="1">
      <alignment horizontal="center" vertical="justify"/>
    </xf>
    <xf numFmtId="2" fontId="5" fillId="38" borderId="35" xfId="0" applyNumberFormat="1" applyFont="1" applyFill="1" applyBorder="1" applyAlignment="1">
      <alignment horizontal="right" vertical="justify"/>
    </xf>
    <xf numFmtId="0" fontId="5" fillId="38" borderId="24" xfId="0" applyFont="1" applyFill="1" applyBorder="1" applyAlignment="1">
      <alignment horizontal="center" vertical="top"/>
    </xf>
    <xf numFmtId="0" fontId="5" fillId="38" borderId="36" xfId="0" applyFont="1" applyFill="1" applyBorder="1" applyAlignment="1">
      <alignment horizontal="right" vertical="justify"/>
    </xf>
    <xf numFmtId="0" fontId="5" fillId="38" borderId="25" xfId="0" applyFont="1" applyFill="1" applyBorder="1" applyAlignment="1">
      <alignment horizontal="left" vertical="justify"/>
    </xf>
    <xf numFmtId="1" fontId="5" fillId="38" borderId="25" xfId="0" applyNumberFormat="1" applyFont="1" applyFill="1" applyBorder="1" applyAlignment="1">
      <alignment horizontal="left" vertical="justify"/>
    </xf>
    <xf numFmtId="2" fontId="5" fillId="38" borderId="25" xfId="0" applyNumberFormat="1" applyFont="1" applyFill="1" applyBorder="1" applyAlignment="1">
      <alignment horizontal="center" vertical="justify"/>
    </xf>
    <xf numFmtId="2" fontId="5" fillId="38" borderId="36" xfId="0" applyNumberFormat="1" applyFont="1" applyFill="1" applyBorder="1" applyAlignment="1">
      <alignment horizontal="right" vertical="justify"/>
    </xf>
    <xf numFmtId="0" fontId="4" fillId="0" borderId="10" xfId="0" applyFont="1" applyBorder="1" applyAlignment="1">
      <alignment horizontal="left" vertical="center" wrapText="1"/>
    </xf>
    <xf numFmtId="2" fontId="4" fillId="0" borderId="39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2" fontId="5" fillId="0" borderId="4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38" borderId="27" xfId="0" applyFont="1" applyFill="1" applyBorder="1" applyAlignment="1">
      <alignment horizontal="left" vertical="center" wrapText="1"/>
    </xf>
    <xf numFmtId="0" fontId="28" fillId="38" borderId="23" xfId="0" applyFont="1" applyFill="1" applyBorder="1" applyAlignment="1">
      <alignment horizontal="left" vertical="center" wrapText="1"/>
    </xf>
    <xf numFmtId="0" fontId="28" fillId="38" borderId="29" xfId="0" applyFont="1" applyFill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1" fontId="10" fillId="0" borderId="49" xfId="60" applyNumberFormat="1" applyFont="1" applyBorder="1" applyAlignment="1">
      <alignment horizontal="center" vertical="center"/>
      <protection/>
    </xf>
    <xf numFmtId="0" fontId="12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ВиК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rmal_архитектура" xfId="61"/>
    <cellStyle name="Normal_ВиК" xfId="62"/>
    <cellStyle name="Normal_Конструкция1" xfId="63"/>
    <cellStyle name="Normal_ОВК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Нормален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zoomScale="130" zoomScaleNormal="130" zoomScaleSheetLayoutView="85" zoomScalePageLayoutView="0" workbookViewId="0" topLeftCell="A7">
      <selection activeCell="F16" sqref="F16"/>
    </sheetView>
  </sheetViews>
  <sheetFormatPr defaultColWidth="9.00390625" defaultRowHeight="12.75"/>
  <cols>
    <col min="1" max="1" width="3.875" style="5" customWidth="1"/>
    <col min="2" max="2" width="69.375" style="2" customWidth="1"/>
    <col min="3" max="3" width="6.00390625" style="3" customWidth="1"/>
    <col min="4" max="4" width="7.875" style="4" customWidth="1"/>
    <col min="5" max="5" width="9.00390625" style="35" customWidth="1"/>
    <col min="6" max="6" width="17.875" style="30" bestFit="1" customWidth="1"/>
    <col min="7" max="7" width="9.125" style="1" customWidth="1"/>
    <col min="8" max="8" width="10.875" style="1" bestFit="1" customWidth="1"/>
    <col min="9" max="16384" width="9.125" style="1" customWidth="1"/>
  </cols>
  <sheetData>
    <row r="1" spans="1:6" s="10" customFormat="1" ht="83.25" customHeight="1">
      <c r="A1" s="301" t="s">
        <v>155</v>
      </c>
      <c r="B1" s="301"/>
      <c r="C1" s="301"/>
      <c r="D1" s="301"/>
      <c r="E1" s="302"/>
      <c r="F1" s="302"/>
    </row>
    <row r="2" spans="1:6" s="10" customFormat="1" ht="13.5" customHeight="1">
      <c r="A2" s="24"/>
      <c r="B2" s="24"/>
      <c r="C2" s="24"/>
      <c r="D2" s="25"/>
      <c r="E2" s="38"/>
      <c r="F2" s="33"/>
    </row>
    <row r="3" spans="1:6" s="10" customFormat="1" ht="15">
      <c r="A3" s="303" t="s">
        <v>16</v>
      </c>
      <c r="B3" s="304"/>
      <c r="C3" s="304"/>
      <c r="D3" s="304"/>
      <c r="E3" s="304"/>
      <c r="F3" s="304"/>
    </row>
    <row r="4" spans="1:6" s="12" customFormat="1" ht="13.5" thickBot="1">
      <c r="A4" s="11"/>
      <c r="B4" s="11"/>
      <c r="C4" s="11"/>
      <c r="D4" s="26"/>
      <c r="E4" s="39"/>
      <c r="F4" s="34"/>
    </row>
    <row r="5" spans="1:45" s="12" customFormat="1" ht="12.75" customHeight="1">
      <c r="A5" s="305" t="s">
        <v>0</v>
      </c>
      <c r="B5" s="307" t="s">
        <v>1</v>
      </c>
      <c r="C5" s="309" t="s">
        <v>2</v>
      </c>
      <c r="D5" s="311" t="s">
        <v>3</v>
      </c>
      <c r="E5" s="313" t="s">
        <v>4</v>
      </c>
      <c r="F5" s="31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2" customFormat="1" ht="12.75">
      <c r="A6" s="306"/>
      <c r="B6" s="308"/>
      <c r="C6" s="310"/>
      <c r="D6" s="312"/>
      <c r="E6" s="13" t="s">
        <v>5</v>
      </c>
      <c r="F6" s="14" t="s">
        <v>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19" customFormat="1" ht="13.5" thickBot="1">
      <c r="A7" s="15">
        <v>1</v>
      </c>
      <c r="B7" s="16">
        <v>2</v>
      </c>
      <c r="C7" s="16">
        <v>3</v>
      </c>
      <c r="D7" s="17">
        <v>4</v>
      </c>
      <c r="E7" s="17">
        <v>5</v>
      </c>
      <c r="F7" s="18">
        <v>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s="19" customFormat="1" ht="17.25" thickBot="1" thickTop="1">
      <c r="A8" s="243"/>
      <c r="B8" s="247" t="s">
        <v>164</v>
      </c>
      <c r="C8" s="244"/>
      <c r="D8" s="245"/>
      <c r="E8" s="245"/>
      <c r="F8" s="24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13.5" customHeight="1" thickTop="1">
      <c r="A9" s="41" t="s">
        <v>18</v>
      </c>
      <c r="B9" s="42" t="s">
        <v>17</v>
      </c>
      <c r="C9" s="42"/>
      <c r="D9" s="43"/>
      <c r="E9" s="44"/>
      <c r="F9" s="62">
        <f>'Геодезия-1етап'!F24</f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3.5" customHeight="1">
      <c r="A10" s="46" t="s">
        <v>19</v>
      </c>
      <c r="B10" s="47" t="s">
        <v>153</v>
      </c>
      <c r="C10" s="227"/>
      <c r="D10" s="228"/>
      <c r="E10" s="229"/>
      <c r="F10" s="62">
        <f>'ВиК инсталации-1етап'!F31</f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9" customFormat="1" ht="12.75">
      <c r="A11" s="46" t="s">
        <v>20</v>
      </c>
      <c r="B11" s="47" t="s">
        <v>150</v>
      </c>
      <c r="C11" s="48"/>
      <c r="D11" s="49"/>
      <c r="E11" s="50"/>
      <c r="F11" s="62">
        <f>'ВиК инсталации-площадкови мрежи'!F40+'ВиК инсталации-площадкови мрежи'!F80</f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s="9" customFormat="1" ht="12.75">
      <c r="A12" s="46" t="s">
        <v>149</v>
      </c>
      <c r="B12" s="47" t="s">
        <v>154</v>
      </c>
      <c r="C12" s="48"/>
      <c r="D12" s="49"/>
      <c r="E12" s="50"/>
      <c r="F12" s="230">
        <f>'Електро инсталации-1етап'!F26</f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9" customFormat="1" ht="13.5" thickBot="1">
      <c r="A13" s="46">
        <v>5</v>
      </c>
      <c r="B13" s="47" t="s">
        <v>151</v>
      </c>
      <c r="C13" s="48"/>
      <c r="D13" s="49"/>
      <c r="E13" s="50"/>
      <c r="F13" s="63">
        <f>'Ел инсталации-площадкови мрежи'!F30</f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9" customFormat="1" ht="16.5" thickTop="1">
      <c r="A14" s="46"/>
      <c r="B14" s="247" t="s">
        <v>165</v>
      </c>
      <c r="C14" s="239"/>
      <c r="D14" s="240"/>
      <c r="E14" s="241"/>
      <c r="F14" s="242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9" customFormat="1" ht="13.5" thickBot="1">
      <c r="A15" s="46">
        <v>6</v>
      </c>
      <c r="B15" s="238" t="s">
        <v>163</v>
      </c>
      <c r="C15" s="239"/>
      <c r="D15" s="240"/>
      <c r="E15" s="241"/>
      <c r="F15" s="242"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ht="16.5" thickTop="1">
      <c r="A16" s="53"/>
      <c r="B16" s="64" t="s">
        <v>11</v>
      </c>
      <c r="C16" s="67"/>
      <c r="D16" s="54"/>
      <c r="E16" s="55"/>
      <c r="F16" s="51">
        <f>SUM(F9:F15)</f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ht="15.75">
      <c r="A17" s="56"/>
      <c r="B17" s="65" t="s">
        <v>12</v>
      </c>
      <c r="C17" s="68"/>
      <c r="D17" s="57"/>
      <c r="E17" s="58"/>
      <c r="F17" s="45">
        <f>F16*0.2</f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ht="16.5" thickBot="1">
      <c r="A18" s="59"/>
      <c r="B18" s="66" t="s">
        <v>13</v>
      </c>
      <c r="C18" s="69"/>
      <c r="D18" s="60"/>
      <c r="E18" s="61"/>
      <c r="F18" s="52">
        <f>SUM(F16:F17)</f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7:45" ht="12.75"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7:45" ht="12.75"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ht="13.5" customHeight="1">
      <c r="A21" s="20" t="s">
        <v>7</v>
      </c>
      <c r="B21" s="21"/>
      <c r="C21" s="22"/>
      <c r="D21" s="27"/>
      <c r="E21" s="40"/>
      <c r="F21" s="3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ht="13.5" customHeight="1">
      <c r="A22" s="23" t="s">
        <v>15</v>
      </c>
      <c r="B22" s="23"/>
      <c r="C22" s="22"/>
      <c r="D22" s="27"/>
      <c r="E22" s="40"/>
      <c r="F22" s="3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ht="13.5" customHeight="1">
      <c r="A23" s="23" t="s">
        <v>14</v>
      </c>
      <c r="B23" s="23"/>
      <c r="C23" s="22"/>
      <c r="D23" s="27"/>
      <c r="E23" s="40"/>
      <c r="F23" s="3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ht="13.5" customHeight="1">
      <c r="A24" s="23" t="s">
        <v>8</v>
      </c>
      <c r="B24" s="23"/>
      <c r="C24" s="22"/>
      <c r="D24" s="27"/>
      <c r="E24" s="4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ht="13.5" customHeight="1">
      <c r="A25" s="23" t="s">
        <v>9</v>
      </c>
      <c r="B25" s="23"/>
      <c r="C25" s="22"/>
      <c r="D25" s="27"/>
      <c r="E25" s="40"/>
      <c r="F25" s="3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ht="13.5" customHeight="1">
      <c r="A26" s="23" t="s">
        <v>10</v>
      </c>
      <c r="B26" s="23"/>
      <c r="C26" s="22"/>
      <c r="D26" s="27"/>
      <c r="E26" s="40"/>
      <c r="F26" s="3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ht="13.5" customHeight="1">
      <c r="A27" s="1"/>
      <c r="B27" s="1"/>
      <c r="C27" s="1"/>
      <c r="D27" s="28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ht="13.5" customHeight="1">
      <c r="A28" s="1"/>
      <c r="B28" s="1"/>
      <c r="C28" s="1"/>
      <c r="D28" s="28"/>
      <c r="E28" s="35" t="s">
        <v>166</v>
      </c>
      <c r="F28" s="3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ht="13.5" customHeight="1">
      <c r="A29" s="1"/>
      <c r="B29" s="1"/>
      <c r="C29" s="1"/>
      <c r="D29" s="32"/>
      <c r="F29" s="36" t="s">
        <v>167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ht="12.75" customHeight="1">
      <c r="A30" s="1"/>
      <c r="B30" s="1"/>
      <c r="C30" s="1"/>
      <c r="D30" s="28"/>
      <c r="F30" s="3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ht="12.75">
      <c r="A31" s="1"/>
      <c r="B31" s="1"/>
      <c r="C31" s="1"/>
      <c r="D31" s="28"/>
      <c r="F31" s="3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ht="12.75">
      <c r="A32" s="1"/>
      <c r="B32" s="1"/>
      <c r="C32" s="1"/>
      <c r="D32" s="28"/>
      <c r="F32" s="3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s="6" customFormat="1" ht="12.75">
      <c r="A33" s="7"/>
      <c r="B33" s="8"/>
      <c r="C33" s="7"/>
      <c r="D33" s="29"/>
      <c r="E33" s="37"/>
      <c r="F33" s="3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s="6" customFormat="1" ht="12.75">
      <c r="A34" s="7"/>
      <c r="B34" s="8"/>
      <c r="C34" s="7"/>
      <c r="D34" s="29"/>
      <c r="E34" s="37"/>
      <c r="F34" s="3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s="6" customFormat="1" ht="12.75">
      <c r="A35" s="7"/>
      <c r="B35" s="8"/>
      <c r="C35" s="7"/>
      <c r="D35" s="29"/>
      <c r="E35" s="37"/>
      <c r="F35" s="3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7:45" ht="12.75"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7:45" ht="12.75"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</sheetData>
  <sheetProtection/>
  <mergeCells count="7">
    <mergeCell ref="A1:F1"/>
    <mergeCell ref="A3:F3"/>
    <mergeCell ref="A5:A6"/>
    <mergeCell ref="B5:B6"/>
    <mergeCell ref="C5:C6"/>
    <mergeCell ref="D5:D6"/>
    <mergeCell ref="E5:F5"/>
  </mergeCells>
  <printOptions/>
  <pageMargins left="0.3937007874015748" right="0.2362204724409449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selection activeCell="E20" sqref="E20:F22"/>
    </sheetView>
  </sheetViews>
  <sheetFormatPr defaultColWidth="9.00390625" defaultRowHeight="12.75"/>
  <cols>
    <col min="1" max="1" width="14.875" style="0" customWidth="1"/>
    <col min="2" max="2" width="78.25390625" style="0" customWidth="1"/>
    <col min="6" max="6" width="14.25390625" style="0" bestFit="1" customWidth="1"/>
    <col min="8" max="8" width="19.375" style="0" customWidth="1"/>
    <col min="9" max="9" width="13.875" style="0" customWidth="1"/>
  </cols>
  <sheetData>
    <row r="1" spans="1:6" ht="25.5">
      <c r="A1" s="70" t="s">
        <v>21</v>
      </c>
      <c r="B1" s="71" t="s">
        <v>94</v>
      </c>
      <c r="C1" s="71"/>
      <c r="D1" s="72"/>
      <c r="E1" s="71"/>
      <c r="F1" s="71"/>
    </row>
    <row r="2" spans="1:6" s="122" customFormat="1" ht="13.5" customHeight="1">
      <c r="A2" s="315" t="s">
        <v>61</v>
      </c>
      <c r="B2" s="315"/>
      <c r="C2" s="315"/>
      <c r="D2" s="121"/>
      <c r="E2" s="121"/>
      <c r="F2" s="121"/>
    </row>
    <row r="3" spans="1:6" s="122" customFormat="1" ht="13.5" customHeight="1">
      <c r="A3" s="315" t="s">
        <v>95</v>
      </c>
      <c r="B3" s="315"/>
      <c r="C3" s="315"/>
      <c r="D3" s="123"/>
      <c r="E3" s="124"/>
      <c r="F3" s="123"/>
    </row>
    <row r="4" spans="1:6" s="122" customFormat="1" ht="20.25">
      <c r="A4" s="316" t="s">
        <v>63</v>
      </c>
      <c r="B4" s="317"/>
      <c r="C4" s="317"/>
      <c r="D4" s="125"/>
      <c r="E4" s="125"/>
      <c r="F4" s="125"/>
    </row>
    <row r="5" spans="1:6" s="122" customFormat="1" ht="13.5" customHeight="1">
      <c r="A5" s="315"/>
      <c r="B5" s="315"/>
      <c r="C5" s="315"/>
      <c r="D5" s="123"/>
      <c r="E5" s="124"/>
      <c r="F5" s="123"/>
    </row>
    <row r="6" spans="1:6" ht="12.75">
      <c r="A6" s="73" t="s">
        <v>22</v>
      </c>
      <c r="B6" s="74" t="s">
        <v>23</v>
      </c>
      <c r="C6" s="75"/>
      <c r="D6" s="76"/>
      <c r="E6" s="77"/>
      <c r="F6" s="78"/>
    </row>
    <row r="7" spans="1:6" ht="12.75">
      <c r="A7" s="79" t="s">
        <v>24</v>
      </c>
      <c r="B7" s="80" t="s">
        <v>25</v>
      </c>
      <c r="C7" s="81"/>
      <c r="D7" s="82"/>
      <c r="E7" s="83"/>
      <c r="F7" s="84"/>
    </row>
    <row r="8" spans="1:6" ht="63.75">
      <c r="A8" s="85" t="s">
        <v>26</v>
      </c>
      <c r="B8" s="86" t="s">
        <v>27</v>
      </c>
      <c r="C8" s="87" t="s">
        <v>28</v>
      </c>
      <c r="D8" s="88">
        <v>4614</v>
      </c>
      <c r="E8" s="87"/>
      <c r="F8" s="89"/>
    </row>
    <row r="9" spans="1:6" ht="38.25">
      <c r="A9" s="90" t="s">
        <v>96</v>
      </c>
      <c r="B9" s="91" t="s">
        <v>29</v>
      </c>
      <c r="C9" s="92" t="s">
        <v>30</v>
      </c>
      <c r="D9" s="88">
        <f>D8*0.46</f>
        <v>2122.44</v>
      </c>
      <c r="E9" s="87"/>
      <c r="F9" s="89"/>
    </row>
    <row r="10" spans="1:6" ht="12.75">
      <c r="A10" s="85" t="s">
        <v>31</v>
      </c>
      <c r="B10" s="86" t="s">
        <v>32</v>
      </c>
      <c r="C10" s="93"/>
      <c r="D10" s="88"/>
      <c r="E10" s="87"/>
      <c r="F10" s="89"/>
    </row>
    <row r="11" spans="1:6" ht="25.5">
      <c r="A11" s="90" t="s">
        <v>33</v>
      </c>
      <c r="B11" s="91" t="s">
        <v>34</v>
      </c>
      <c r="C11" s="92" t="s">
        <v>28</v>
      </c>
      <c r="D11" s="88">
        <v>660.2</v>
      </c>
      <c r="E11" s="87"/>
      <c r="F11" s="89"/>
    </row>
    <row r="12" spans="1:6" ht="25.5">
      <c r="A12" s="90" t="s">
        <v>35</v>
      </c>
      <c r="B12" s="91" t="s">
        <v>36</v>
      </c>
      <c r="C12" s="92" t="s">
        <v>30</v>
      </c>
      <c r="D12" s="88">
        <f>D11*0.2</f>
        <v>132.04000000000002</v>
      </c>
      <c r="E12" s="87"/>
      <c r="F12" s="89"/>
    </row>
    <row r="13" spans="1:6" ht="12.75">
      <c r="A13" s="85" t="s">
        <v>37</v>
      </c>
      <c r="B13" s="86" t="s">
        <v>38</v>
      </c>
      <c r="C13" s="93"/>
      <c r="D13" s="88"/>
      <c r="E13" s="87"/>
      <c r="F13" s="89"/>
    </row>
    <row r="14" spans="1:6" ht="38.25">
      <c r="A14" s="90" t="s">
        <v>39</v>
      </c>
      <c r="B14" s="91" t="s">
        <v>40</v>
      </c>
      <c r="C14" s="92" t="s">
        <v>41</v>
      </c>
      <c r="D14" s="88">
        <v>1390.6</v>
      </c>
      <c r="E14" s="87"/>
      <c r="F14" s="89"/>
    </row>
    <row r="15" spans="1:6" ht="38.25">
      <c r="A15" s="90" t="s">
        <v>42</v>
      </c>
      <c r="B15" s="91" t="s">
        <v>43</v>
      </c>
      <c r="C15" s="92" t="s">
        <v>41</v>
      </c>
      <c r="D15" s="88">
        <v>732.4</v>
      </c>
      <c r="E15" s="87"/>
      <c r="F15" s="89"/>
    </row>
    <row r="16" spans="1:6" ht="12.75">
      <c r="A16" s="94"/>
      <c r="B16" s="95" t="s">
        <v>44</v>
      </c>
      <c r="C16" s="96"/>
      <c r="D16" s="97"/>
      <c r="E16" s="97"/>
      <c r="F16" s="98">
        <f>SUM(F8:F15)</f>
        <v>0</v>
      </c>
    </row>
    <row r="17" spans="1:6" ht="12.75">
      <c r="A17" s="99" t="s">
        <v>45</v>
      </c>
      <c r="B17" s="100" t="s">
        <v>46</v>
      </c>
      <c r="C17" s="81"/>
      <c r="D17" s="82"/>
      <c r="E17" s="83"/>
      <c r="F17" s="101"/>
    </row>
    <row r="18" spans="1:6" ht="12.75">
      <c r="A18" s="85" t="s">
        <v>47</v>
      </c>
      <c r="B18" s="86" t="s">
        <v>48</v>
      </c>
      <c r="C18" s="102"/>
      <c r="D18" s="88"/>
      <c r="E18" s="87"/>
      <c r="F18" s="89"/>
    </row>
    <row r="19" spans="1:6" ht="12.75">
      <c r="A19" s="85" t="s">
        <v>49</v>
      </c>
      <c r="B19" s="103" t="s">
        <v>162</v>
      </c>
      <c r="C19" s="93"/>
      <c r="D19" s="88"/>
      <c r="E19" s="87"/>
      <c r="F19" s="89"/>
    </row>
    <row r="20" spans="1:6" ht="12.75">
      <c r="A20" s="90" t="s">
        <v>50</v>
      </c>
      <c r="B20" s="104" t="s">
        <v>51</v>
      </c>
      <c r="C20" s="92" t="s">
        <v>30</v>
      </c>
      <c r="D20" s="105">
        <v>8728.4</v>
      </c>
      <c r="E20" s="87"/>
      <c r="F20" s="89"/>
    </row>
    <row r="21" spans="1:6" ht="12.75">
      <c r="A21" s="90" t="s">
        <v>52</v>
      </c>
      <c r="B21" s="104" t="s">
        <v>53</v>
      </c>
      <c r="C21" s="92" t="s">
        <v>30</v>
      </c>
      <c r="D21" s="105">
        <v>793.8</v>
      </c>
      <c r="E21" s="87"/>
      <c r="F21" s="89"/>
    </row>
    <row r="22" spans="1:6" ht="12.75">
      <c r="A22" s="90" t="s">
        <v>54</v>
      </c>
      <c r="B22" s="106" t="s">
        <v>55</v>
      </c>
      <c r="C22" s="92" t="s">
        <v>30</v>
      </c>
      <c r="D22" s="105">
        <f>D20-D21</f>
        <v>7934.599999999999</v>
      </c>
      <c r="E22" s="87"/>
      <c r="F22" s="89"/>
    </row>
    <row r="23" spans="1:6" ht="12.75">
      <c r="A23" s="90"/>
      <c r="B23" s="95" t="s">
        <v>56</v>
      </c>
      <c r="C23" s="96"/>
      <c r="D23" s="97"/>
      <c r="E23" s="97"/>
      <c r="F23" s="98">
        <f>SUM(F20:F22)</f>
        <v>0</v>
      </c>
    </row>
    <row r="24" spans="1:6" ht="18.75">
      <c r="A24" s="107"/>
      <c r="B24" s="108" t="s">
        <v>57</v>
      </c>
      <c r="C24" s="109"/>
      <c r="D24" s="110"/>
      <c r="E24" s="111"/>
      <c r="F24" s="112">
        <f>F16+F23</f>
        <v>0</v>
      </c>
    </row>
    <row r="25" spans="1:6" ht="18.75">
      <c r="A25" s="113"/>
      <c r="B25" s="108" t="s">
        <v>58</v>
      </c>
      <c r="C25" s="114"/>
      <c r="D25" s="110"/>
      <c r="E25" s="111"/>
      <c r="F25" s="112">
        <f>ROUND((F24*20%),2)</f>
        <v>0</v>
      </c>
    </row>
    <row r="26" spans="1:6" ht="19.5" thickBot="1">
      <c r="A26" s="115"/>
      <c r="B26" s="116" t="s">
        <v>59</v>
      </c>
      <c r="C26" s="117"/>
      <c r="D26" s="118"/>
      <c r="E26" s="119"/>
      <c r="F26" s="120">
        <f>ROUND((F24+F25),2)</f>
        <v>0</v>
      </c>
    </row>
    <row r="29" spans="4:45" s="1" customFormat="1" ht="13.5" customHeight="1">
      <c r="D29" s="28"/>
      <c r="E29" s="35" t="s">
        <v>166</v>
      </c>
      <c r="F29" s="3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4:45" s="1" customFormat="1" ht="13.5" customHeight="1">
      <c r="D30" s="32"/>
      <c r="E30" s="35"/>
      <c r="F30" s="36" t="s">
        <v>167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</sheetData>
  <sheetProtection/>
  <mergeCells count="4">
    <mergeCell ref="A2:C2"/>
    <mergeCell ref="A3:C3"/>
    <mergeCell ref="A5:C5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7"/>
  <sheetViews>
    <sheetView zoomScalePageLayoutView="0" workbookViewId="0" topLeftCell="A4">
      <selection activeCell="E9" sqref="E9:F30"/>
    </sheetView>
  </sheetViews>
  <sheetFormatPr defaultColWidth="9.00390625" defaultRowHeight="12.75"/>
  <cols>
    <col min="2" max="2" width="64.375" style="0" customWidth="1"/>
    <col min="5" max="5" width="11.25390625" style="220" bestFit="1" customWidth="1"/>
    <col min="6" max="6" width="13.75390625" style="220" bestFit="1" customWidth="1"/>
    <col min="7" max="8" width="13.75390625" style="220" customWidth="1"/>
    <col min="9" max="9" width="14.25390625" style="0" customWidth="1"/>
    <col min="10" max="11" width="15.75390625" style="0" customWidth="1"/>
  </cols>
  <sheetData>
    <row r="1" spans="1:4" ht="28.5" customHeight="1">
      <c r="A1" s="315" t="s">
        <v>60</v>
      </c>
      <c r="B1" s="315"/>
      <c r="C1" s="315"/>
      <c r="D1" s="186"/>
    </row>
    <row r="2" spans="1:4" ht="15">
      <c r="A2" s="315" t="s">
        <v>156</v>
      </c>
      <c r="B2" s="315"/>
      <c r="C2" s="315"/>
      <c r="D2" s="186"/>
    </row>
    <row r="3" spans="1:4" ht="15">
      <c r="A3" s="315" t="s">
        <v>124</v>
      </c>
      <c r="B3" s="315"/>
      <c r="C3" s="315"/>
      <c r="D3" s="186"/>
    </row>
    <row r="4" spans="1:4" ht="14.25">
      <c r="A4" s="321" t="s">
        <v>63</v>
      </c>
      <c r="B4" s="321"/>
      <c r="C4" s="321"/>
      <c r="D4" s="321"/>
    </row>
    <row r="5" spans="1:11" s="202" customFormat="1" ht="12.75">
      <c r="A5"/>
      <c r="B5"/>
      <c r="C5"/>
      <c r="D5"/>
      <c r="E5" s="220"/>
      <c r="F5" s="220"/>
      <c r="G5" s="220"/>
      <c r="H5" s="220"/>
      <c r="I5" s="222"/>
      <c r="J5" s="222"/>
      <c r="K5" s="222"/>
    </row>
    <row r="6" spans="1:11" s="202" customFormat="1" ht="12.75">
      <c r="A6"/>
      <c r="B6"/>
      <c r="C6"/>
      <c r="D6"/>
      <c r="E6" s="220"/>
      <c r="F6" s="220"/>
      <c r="G6" s="220"/>
      <c r="H6" s="220"/>
      <c r="I6" s="222"/>
      <c r="J6" s="222"/>
      <c r="K6" s="222"/>
    </row>
    <row r="7" spans="1:11" s="202" customFormat="1" ht="12.75">
      <c r="A7"/>
      <c r="B7"/>
      <c r="C7"/>
      <c r="D7"/>
      <c r="E7" s="220"/>
      <c r="F7" s="220"/>
      <c r="G7" s="264"/>
      <c r="H7" s="264"/>
      <c r="I7" s="222"/>
      <c r="J7" s="222"/>
      <c r="K7" s="222"/>
    </row>
    <row r="8" spans="1:11" s="202" customFormat="1" ht="12.75">
      <c r="A8" s="221">
        <v>6</v>
      </c>
      <c r="B8" s="318" t="s">
        <v>160</v>
      </c>
      <c r="C8" s="319"/>
      <c r="D8" s="320"/>
      <c r="E8" s="250"/>
      <c r="F8" s="257"/>
      <c r="G8" s="264"/>
      <c r="H8" s="264"/>
      <c r="I8" s="222"/>
      <c r="J8" s="222"/>
      <c r="K8" s="222"/>
    </row>
    <row r="9" spans="1:11" s="202" customFormat="1" ht="12.75">
      <c r="A9" s="212">
        <f>A7+1</f>
        <v>1</v>
      </c>
      <c r="B9" s="213" t="s">
        <v>101</v>
      </c>
      <c r="C9" s="214" t="s">
        <v>30</v>
      </c>
      <c r="D9" s="214">
        <f>D13*3*1</f>
        <v>1920</v>
      </c>
      <c r="E9" s="248"/>
      <c r="F9" s="258"/>
      <c r="G9" s="265"/>
      <c r="H9" s="265"/>
      <c r="I9" s="222"/>
      <c r="J9" s="222"/>
      <c r="K9" s="222"/>
    </row>
    <row r="10" spans="1:11" s="202" customFormat="1" ht="12.75">
      <c r="A10" s="212">
        <f>A9+1</f>
        <v>2</v>
      </c>
      <c r="B10" s="213" t="s">
        <v>130</v>
      </c>
      <c r="C10" s="214" t="s">
        <v>30</v>
      </c>
      <c r="D10" s="214">
        <f>D13*1*0.1</f>
        <v>64</v>
      </c>
      <c r="E10" s="248"/>
      <c r="F10" s="258"/>
      <c r="G10" s="265"/>
      <c r="H10" s="265"/>
      <c r="I10" s="222"/>
      <c r="J10" s="222"/>
      <c r="K10" s="222"/>
    </row>
    <row r="11" spans="1:11" s="202" customFormat="1" ht="12.75">
      <c r="A11" s="212">
        <f>A10+1</f>
        <v>3</v>
      </c>
      <c r="B11" s="213" t="s">
        <v>102</v>
      </c>
      <c r="C11" s="214" t="s">
        <v>30</v>
      </c>
      <c r="D11" s="214">
        <f>39*2</f>
        <v>78</v>
      </c>
      <c r="E11" s="248"/>
      <c r="F11" s="258"/>
      <c r="G11" s="265"/>
      <c r="H11" s="265"/>
      <c r="I11" s="222"/>
      <c r="J11" s="222"/>
      <c r="K11" s="222"/>
    </row>
    <row r="12" spans="1:11" s="202" customFormat="1" ht="12.75">
      <c r="A12" s="223" t="s">
        <v>103</v>
      </c>
      <c r="B12" s="224"/>
      <c r="C12" s="216"/>
      <c r="D12" s="225"/>
      <c r="E12" s="248"/>
      <c r="F12" s="258"/>
      <c r="G12" s="265"/>
      <c r="H12" s="265"/>
      <c r="I12" s="222"/>
      <c r="J12" s="222"/>
      <c r="K12" s="222"/>
    </row>
    <row r="13" spans="1:11" s="202" customFormat="1" ht="12.75">
      <c r="A13" s="212">
        <f>A11+1</f>
        <v>4</v>
      </c>
      <c r="B13" s="213" t="s">
        <v>131</v>
      </c>
      <c r="C13" s="214" t="s">
        <v>41</v>
      </c>
      <c r="D13" s="214">
        <f>4*80*2</f>
        <v>640</v>
      </c>
      <c r="E13" s="248"/>
      <c r="F13" s="258"/>
      <c r="G13" s="265"/>
      <c r="H13" s="265"/>
      <c r="I13" s="222"/>
      <c r="J13" s="222"/>
      <c r="K13" s="222"/>
    </row>
    <row r="14" spans="1:11" s="185" customFormat="1" ht="25.5">
      <c r="A14" s="212">
        <f>A13+1</f>
        <v>5</v>
      </c>
      <c r="B14" s="213" t="s">
        <v>133</v>
      </c>
      <c r="C14" s="214" t="s">
        <v>106</v>
      </c>
      <c r="D14" s="214">
        <f>14*2</f>
        <v>28</v>
      </c>
      <c r="E14" s="248"/>
      <c r="F14" s="258"/>
      <c r="G14" s="265"/>
      <c r="H14" s="265"/>
      <c r="I14" s="222"/>
      <c r="J14" s="222"/>
      <c r="K14" s="222"/>
    </row>
    <row r="15" spans="1:11" s="185" customFormat="1" ht="15">
      <c r="A15" s="212">
        <f>A14+1</f>
        <v>6</v>
      </c>
      <c r="B15" s="213" t="s">
        <v>143</v>
      </c>
      <c r="C15" s="214" t="s">
        <v>106</v>
      </c>
      <c r="D15" s="214">
        <f>4*2</f>
        <v>8</v>
      </c>
      <c r="E15" s="248"/>
      <c r="F15" s="258"/>
      <c r="G15" s="265"/>
      <c r="H15" s="265"/>
      <c r="I15" s="222"/>
      <c r="J15" s="222"/>
      <c r="K15" s="222"/>
    </row>
    <row r="16" spans="1:11" s="185" customFormat="1" ht="15">
      <c r="A16" s="212">
        <f>A15+1</f>
        <v>7</v>
      </c>
      <c r="B16" s="213" t="s">
        <v>138</v>
      </c>
      <c r="C16" s="214" t="s">
        <v>41</v>
      </c>
      <c r="D16" s="214">
        <f>D13</f>
        <v>640</v>
      </c>
      <c r="E16" s="248"/>
      <c r="F16" s="258"/>
      <c r="G16" s="265"/>
      <c r="H16" s="265"/>
      <c r="I16" s="222"/>
      <c r="J16" s="222"/>
      <c r="K16" s="222"/>
    </row>
    <row r="17" spans="1:11" s="185" customFormat="1" ht="15">
      <c r="A17" s="212">
        <f>A16+1</f>
        <v>8</v>
      </c>
      <c r="B17" s="213" t="s">
        <v>116</v>
      </c>
      <c r="C17" s="214" t="s">
        <v>41</v>
      </c>
      <c r="D17" s="214">
        <f>D16</f>
        <v>640</v>
      </c>
      <c r="E17" s="248"/>
      <c r="F17" s="258"/>
      <c r="G17" s="265"/>
      <c r="H17" s="265"/>
      <c r="I17" s="222"/>
      <c r="J17" s="222"/>
      <c r="K17" s="222"/>
    </row>
    <row r="18" spans="1:11" s="185" customFormat="1" ht="15">
      <c r="A18" s="252">
        <f>A8+1</f>
        <v>7</v>
      </c>
      <c r="B18" s="190" t="s">
        <v>161</v>
      </c>
      <c r="C18" s="191"/>
      <c r="D18" s="192"/>
      <c r="E18" s="251"/>
      <c r="F18" s="259"/>
      <c r="G18" s="266"/>
      <c r="H18" s="266"/>
      <c r="I18" s="222"/>
      <c r="J18" s="222"/>
      <c r="K18" s="222"/>
    </row>
    <row r="19" spans="1:11" s="185" customFormat="1" ht="15">
      <c r="A19" s="193">
        <f>A17+1</f>
        <v>9</v>
      </c>
      <c r="B19" s="199" t="s">
        <v>101</v>
      </c>
      <c r="C19" s="193" t="s">
        <v>30</v>
      </c>
      <c r="D19" s="193">
        <f>2*2</f>
        <v>4</v>
      </c>
      <c r="E19" s="248"/>
      <c r="F19" s="258"/>
      <c r="G19" s="265"/>
      <c r="H19" s="265"/>
      <c r="I19" s="222"/>
      <c r="J19" s="222"/>
      <c r="K19" s="222"/>
    </row>
    <row r="20" spans="1:11" s="185" customFormat="1" ht="15">
      <c r="A20" s="193">
        <f>A19+1</f>
        <v>10</v>
      </c>
      <c r="B20" s="199" t="s">
        <v>102</v>
      </c>
      <c r="C20" s="193" t="s">
        <v>30</v>
      </c>
      <c r="D20" s="193">
        <f>0.2*2</f>
        <v>0.4</v>
      </c>
      <c r="E20" s="249"/>
      <c r="F20" s="258"/>
      <c r="G20" s="265"/>
      <c r="H20" s="265"/>
      <c r="I20" s="222"/>
      <c r="J20" s="222"/>
      <c r="K20" s="222"/>
    </row>
    <row r="21" spans="1:11" s="185" customFormat="1" ht="15">
      <c r="A21" s="195" t="s">
        <v>103</v>
      </c>
      <c r="B21" s="196"/>
      <c r="C21" s="196"/>
      <c r="D21" s="226"/>
      <c r="E21" s="249"/>
      <c r="F21" s="260"/>
      <c r="G21" s="266"/>
      <c r="H21" s="266"/>
      <c r="I21" s="222"/>
      <c r="J21" s="222"/>
      <c r="K21" s="222"/>
    </row>
    <row r="22" spans="1:11" s="185" customFormat="1" ht="15">
      <c r="A22" s="193">
        <f>A20+1</f>
        <v>11</v>
      </c>
      <c r="B22" s="199" t="s">
        <v>145</v>
      </c>
      <c r="C22" s="193" t="s">
        <v>41</v>
      </c>
      <c r="D22" s="193">
        <f>4*2</f>
        <v>8</v>
      </c>
      <c r="E22" s="249"/>
      <c r="F22" s="260"/>
      <c r="G22" s="266"/>
      <c r="H22" s="266"/>
      <c r="I22" s="222"/>
      <c r="J22" s="222"/>
      <c r="K22" s="222"/>
    </row>
    <row r="23" spans="1:11" s="185" customFormat="1" ht="15">
      <c r="A23" s="193">
        <f>A22+1</f>
        <v>12</v>
      </c>
      <c r="B23" s="194" t="s">
        <v>146</v>
      </c>
      <c r="C23" s="193" t="s">
        <v>106</v>
      </c>
      <c r="D23" s="193">
        <f>2*2</f>
        <v>4</v>
      </c>
      <c r="E23" s="249"/>
      <c r="F23" s="260"/>
      <c r="G23" s="266"/>
      <c r="H23" s="266"/>
      <c r="I23" s="222"/>
      <c r="J23" s="222"/>
      <c r="K23" s="222"/>
    </row>
    <row r="24" spans="1:11" s="185" customFormat="1" ht="15">
      <c r="A24" s="193">
        <f aca="true" t="shared" si="0" ref="A24:A30">A23+1</f>
        <v>13</v>
      </c>
      <c r="B24" s="194" t="s">
        <v>147</v>
      </c>
      <c r="C24" s="193" t="s">
        <v>106</v>
      </c>
      <c r="D24" s="193">
        <f>2*2</f>
        <v>4</v>
      </c>
      <c r="E24" s="249"/>
      <c r="F24" s="260"/>
      <c r="G24" s="266"/>
      <c r="H24" s="266"/>
      <c r="I24" s="222"/>
      <c r="J24" s="222"/>
      <c r="K24" s="222"/>
    </row>
    <row r="25" spans="1:11" s="185" customFormat="1" ht="15">
      <c r="A25" s="193">
        <f t="shared" si="0"/>
        <v>14</v>
      </c>
      <c r="B25" s="194" t="s">
        <v>148</v>
      </c>
      <c r="C25" s="193" t="s">
        <v>106</v>
      </c>
      <c r="D25" s="193">
        <f>2*2</f>
        <v>4</v>
      </c>
      <c r="E25" s="249"/>
      <c r="F25" s="260"/>
      <c r="G25" s="266"/>
      <c r="H25" s="266"/>
      <c r="I25" s="222"/>
      <c r="J25" s="222"/>
      <c r="K25" s="222"/>
    </row>
    <row r="26" spans="1:11" s="185" customFormat="1" ht="15">
      <c r="A26" s="193">
        <f t="shared" si="0"/>
        <v>15</v>
      </c>
      <c r="B26" s="199" t="s">
        <v>109</v>
      </c>
      <c r="C26" s="193" t="s">
        <v>106</v>
      </c>
      <c r="D26" s="193">
        <f>4*2</f>
        <v>8</v>
      </c>
      <c r="E26" s="249"/>
      <c r="F26" s="260"/>
      <c r="G26" s="266"/>
      <c r="H26" s="266"/>
      <c r="I26" s="222"/>
      <c r="J26" s="222"/>
      <c r="K26" s="222"/>
    </row>
    <row r="27" spans="1:11" ht="15">
      <c r="A27" s="193">
        <f t="shared" si="0"/>
        <v>16</v>
      </c>
      <c r="B27" s="199" t="s">
        <v>111</v>
      </c>
      <c r="C27" s="193" t="s">
        <v>41</v>
      </c>
      <c r="D27" s="193">
        <f>D22</f>
        <v>8</v>
      </c>
      <c r="E27" s="249"/>
      <c r="F27" s="260"/>
      <c r="G27" s="266"/>
      <c r="H27" s="266"/>
      <c r="J27" s="220"/>
      <c r="K27" s="220"/>
    </row>
    <row r="28" spans="1:8" ht="15">
      <c r="A28" s="193">
        <f t="shared" si="0"/>
        <v>17</v>
      </c>
      <c r="B28" s="199" t="s">
        <v>112</v>
      </c>
      <c r="C28" s="193" t="s">
        <v>41</v>
      </c>
      <c r="D28" s="193">
        <f>D27</f>
        <v>8</v>
      </c>
      <c r="E28" s="249"/>
      <c r="F28" s="260"/>
      <c r="G28" s="266"/>
      <c r="H28" s="266"/>
    </row>
    <row r="29" spans="1:8" ht="15">
      <c r="A29" s="193">
        <f t="shared" si="0"/>
        <v>18</v>
      </c>
      <c r="B29" s="199" t="s">
        <v>115</v>
      </c>
      <c r="C29" s="193" t="s">
        <v>41</v>
      </c>
      <c r="D29" s="193">
        <f>D28</f>
        <v>8</v>
      </c>
      <c r="E29" s="249"/>
      <c r="F29" s="260"/>
      <c r="G29" s="266"/>
      <c r="H29" s="266"/>
    </row>
    <row r="30" spans="1:8" ht="15">
      <c r="A30" s="193">
        <f t="shared" si="0"/>
        <v>19</v>
      </c>
      <c r="B30" s="199" t="s">
        <v>116</v>
      </c>
      <c r="C30" s="193" t="s">
        <v>41</v>
      </c>
      <c r="D30" s="193">
        <f>D29</f>
        <v>8</v>
      </c>
      <c r="E30" s="249"/>
      <c r="F30" s="260"/>
      <c r="G30" s="266"/>
      <c r="H30" s="266"/>
    </row>
    <row r="31" spans="1:8" ht="12.75">
      <c r="A31" s="256"/>
      <c r="B31" s="253" t="s">
        <v>168</v>
      </c>
      <c r="C31" s="254"/>
      <c r="D31" s="255"/>
      <c r="E31" s="255"/>
      <c r="F31" s="261">
        <f>SUM(F9:F30)</f>
        <v>0</v>
      </c>
      <c r="G31" s="267"/>
      <c r="H31" s="267"/>
    </row>
    <row r="32" spans="1:8" ht="18.75">
      <c r="A32" s="107"/>
      <c r="B32" s="108" t="s">
        <v>57</v>
      </c>
      <c r="C32" s="109"/>
      <c r="D32" s="110"/>
      <c r="E32" s="111"/>
      <c r="F32" s="262">
        <f>F31</f>
        <v>0</v>
      </c>
      <c r="G32" s="268"/>
      <c r="H32" s="268"/>
    </row>
    <row r="33" spans="1:8" ht="18.75">
      <c r="A33" s="113"/>
      <c r="B33" s="108" t="s">
        <v>58</v>
      </c>
      <c r="C33" s="114"/>
      <c r="D33" s="110"/>
      <c r="E33" s="111"/>
      <c r="F33" s="262">
        <f>ROUND((F32*20%),2)</f>
        <v>0</v>
      </c>
      <c r="G33" s="268"/>
      <c r="H33" s="268"/>
    </row>
    <row r="34" spans="1:8" ht="19.5" thickBot="1">
      <c r="A34" s="115"/>
      <c r="B34" s="116" t="s">
        <v>59</v>
      </c>
      <c r="C34" s="117"/>
      <c r="D34" s="118"/>
      <c r="E34" s="119"/>
      <c r="F34" s="263">
        <f>ROUND((F32+F33),2)</f>
        <v>0</v>
      </c>
      <c r="G34" s="268"/>
      <c r="H34" s="268"/>
    </row>
    <row r="35" spans="7:8" ht="12.75">
      <c r="G35" s="264"/>
      <c r="H35" s="264"/>
    </row>
    <row r="36" spans="4:45" s="1" customFormat="1" ht="13.5" customHeight="1">
      <c r="D36" s="28"/>
      <c r="E36" s="35" t="s">
        <v>166</v>
      </c>
      <c r="F36" s="3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4:45" s="1" customFormat="1" ht="13.5" customHeight="1">
      <c r="D37" s="32"/>
      <c r="E37" s="35"/>
      <c r="F37" s="36" t="s">
        <v>167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</sheetData>
  <sheetProtection/>
  <mergeCells count="5">
    <mergeCell ref="B8:D8"/>
    <mergeCell ref="A1:C1"/>
    <mergeCell ref="A2:C2"/>
    <mergeCell ref="A3:C3"/>
    <mergeCell ref="A4:D4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87"/>
  <sheetViews>
    <sheetView tabSelected="1" zoomScalePageLayoutView="0" workbookViewId="0" topLeftCell="A52">
      <selection activeCell="E86" sqref="E86"/>
    </sheetView>
  </sheetViews>
  <sheetFormatPr defaultColWidth="9.00390625" defaultRowHeight="12.75"/>
  <cols>
    <col min="1" max="1" width="9.125" style="186" customWidth="1"/>
    <col min="2" max="2" width="69.875" style="185" customWidth="1"/>
    <col min="3" max="3" width="10.375" style="186" bestFit="1" customWidth="1"/>
    <col min="4" max="4" width="9.125" style="186" customWidth="1"/>
    <col min="5" max="5" width="10.75390625" style="185" customWidth="1"/>
    <col min="6" max="6" width="13.25390625" style="185" customWidth="1"/>
    <col min="7" max="16384" width="9.125" style="185" customWidth="1"/>
  </cols>
  <sheetData>
    <row r="1" spans="1:3" ht="34.5" customHeight="1">
      <c r="A1" s="315" t="s">
        <v>60</v>
      </c>
      <c r="B1" s="315"/>
      <c r="C1" s="315"/>
    </row>
    <row r="2" spans="1:3" ht="15">
      <c r="A2" s="315" t="s">
        <v>125</v>
      </c>
      <c r="B2" s="315"/>
      <c r="C2" s="315"/>
    </row>
    <row r="3" spans="1:3" ht="15">
      <c r="A3" s="315" t="s">
        <v>124</v>
      </c>
      <c r="B3" s="315"/>
      <c r="C3" s="315"/>
    </row>
    <row r="4" spans="1:4" ht="15">
      <c r="A4" s="321" t="s">
        <v>126</v>
      </c>
      <c r="B4" s="321"/>
      <c r="C4" s="321"/>
      <c r="D4" s="321"/>
    </row>
    <row r="6" spans="1:6" ht="29.25" thickBot="1">
      <c r="A6" s="187" t="s">
        <v>0</v>
      </c>
      <c r="B6" s="187" t="s">
        <v>97</v>
      </c>
      <c r="C6" s="188" t="s">
        <v>98</v>
      </c>
      <c r="D6" s="187" t="s">
        <v>99</v>
      </c>
      <c r="E6" s="271" t="s">
        <v>169</v>
      </c>
      <c r="F6" s="271" t="s">
        <v>170</v>
      </c>
    </row>
    <row r="7" spans="1:6" ht="15.75" thickTop="1">
      <c r="A7" s="189">
        <v>1</v>
      </c>
      <c r="B7" s="190" t="s">
        <v>100</v>
      </c>
      <c r="C7" s="191"/>
      <c r="D7" s="192"/>
      <c r="E7" s="272"/>
      <c r="F7" s="272"/>
    </row>
    <row r="8" spans="1:6" ht="15">
      <c r="A8" s="193">
        <v>1</v>
      </c>
      <c r="B8" s="194" t="s">
        <v>101</v>
      </c>
      <c r="C8" s="193" t="s">
        <v>30</v>
      </c>
      <c r="D8" s="193">
        <v>7</v>
      </c>
      <c r="E8" s="200"/>
      <c r="F8" s="200"/>
    </row>
    <row r="9" spans="1:6" ht="15">
      <c r="A9" s="193">
        <v>2</v>
      </c>
      <c r="B9" s="194" t="s">
        <v>102</v>
      </c>
      <c r="C9" s="193" t="s">
        <v>30</v>
      </c>
      <c r="D9" s="193">
        <v>1</v>
      </c>
      <c r="E9" s="200"/>
      <c r="F9" s="200"/>
    </row>
    <row r="10" spans="1:6" ht="15">
      <c r="A10" s="195" t="s">
        <v>103</v>
      </c>
      <c r="B10" s="196"/>
      <c r="C10" s="197"/>
      <c r="D10" s="198"/>
      <c r="E10" s="200"/>
      <c r="F10" s="200"/>
    </row>
    <row r="11" spans="1:6" ht="15">
      <c r="A11" s="193">
        <v>3</v>
      </c>
      <c r="B11" s="194" t="s">
        <v>104</v>
      </c>
      <c r="C11" s="193" t="s">
        <v>41</v>
      </c>
      <c r="D11" s="193">
        <v>8</v>
      </c>
      <c r="E11" s="200"/>
      <c r="F11" s="200"/>
    </row>
    <row r="12" spans="1:6" ht="15">
      <c r="A12" s="193">
        <v>4</v>
      </c>
      <c r="B12" s="194" t="s">
        <v>105</v>
      </c>
      <c r="C12" s="193" t="s">
        <v>106</v>
      </c>
      <c r="D12" s="193">
        <v>1</v>
      </c>
      <c r="E12" s="200"/>
      <c r="F12" s="200"/>
    </row>
    <row r="13" spans="1:6" ht="15">
      <c r="A13" s="193">
        <v>5</v>
      </c>
      <c r="B13" s="199" t="s">
        <v>107</v>
      </c>
      <c r="C13" s="193" t="s">
        <v>106</v>
      </c>
      <c r="D13" s="193">
        <v>1</v>
      </c>
      <c r="E13" s="200"/>
      <c r="F13" s="200"/>
    </row>
    <row r="14" spans="1:6" ht="15">
      <c r="A14" s="193">
        <v>6</v>
      </c>
      <c r="B14" s="194" t="s">
        <v>108</v>
      </c>
      <c r="C14" s="193" t="s">
        <v>106</v>
      </c>
      <c r="D14" s="193">
        <v>1</v>
      </c>
      <c r="E14" s="200"/>
      <c r="F14" s="200"/>
    </row>
    <row r="15" spans="1:6" ht="15">
      <c r="A15" s="193">
        <v>7</v>
      </c>
      <c r="B15" s="194" t="s">
        <v>109</v>
      </c>
      <c r="C15" s="193" t="s">
        <v>106</v>
      </c>
      <c r="D15" s="193">
        <v>1</v>
      </c>
      <c r="E15" s="200"/>
      <c r="F15" s="200"/>
    </row>
    <row r="16" spans="1:6" ht="15">
      <c r="A16" s="193">
        <v>8</v>
      </c>
      <c r="B16" s="200" t="s">
        <v>110</v>
      </c>
      <c r="C16" s="193" t="s">
        <v>28</v>
      </c>
      <c r="D16" s="193">
        <v>2</v>
      </c>
      <c r="E16" s="200"/>
      <c r="F16" s="200"/>
    </row>
    <row r="17" spans="1:6" ht="15">
      <c r="A17" s="193">
        <v>9</v>
      </c>
      <c r="B17" s="199" t="s">
        <v>111</v>
      </c>
      <c r="C17" s="193" t="s">
        <v>41</v>
      </c>
      <c r="D17" s="193">
        <v>8</v>
      </c>
      <c r="E17" s="200"/>
      <c r="F17" s="200"/>
    </row>
    <row r="18" spans="1:6" ht="15">
      <c r="A18" s="193">
        <v>10</v>
      </c>
      <c r="B18" s="199" t="s">
        <v>112</v>
      </c>
      <c r="C18" s="193" t="s">
        <v>41</v>
      </c>
      <c r="D18" s="193">
        <v>8</v>
      </c>
      <c r="E18" s="200"/>
      <c r="F18" s="200"/>
    </row>
    <row r="19" spans="1:6" ht="30">
      <c r="A19" s="193">
        <v>11</v>
      </c>
      <c r="B19" s="199" t="s">
        <v>113</v>
      </c>
      <c r="C19" s="193" t="s">
        <v>106</v>
      </c>
      <c r="D19" s="193">
        <v>1</v>
      </c>
      <c r="E19" s="200"/>
      <c r="F19" s="200"/>
    </row>
    <row r="20" spans="1:6" ht="15">
      <c r="A20" s="193">
        <v>12</v>
      </c>
      <c r="B20" s="199" t="s">
        <v>114</v>
      </c>
      <c r="C20" s="193" t="s">
        <v>106</v>
      </c>
      <c r="D20" s="193">
        <v>1</v>
      </c>
      <c r="E20" s="200"/>
      <c r="F20" s="200"/>
    </row>
    <row r="21" spans="1:6" ht="15">
      <c r="A21" s="193">
        <v>17</v>
      </c>
      <c r="B21" s="199" t="s">
        <v>115</v>
      </c>
      <c r="C21" s="193" t="s">
        <v>106</v>
      </c>
      <c r="D21" s="193">
        <v>8</v>
      </c>
      <c r="E21" s="200"/>
      <c r="F21" s="200"/>
    </row>
    <row r="22" spans="1:6" ht="15">
      <c r="A22" s="193">
        <v>18</v>
      </c>
      <c r="B22" s="199" t="s">
        <v>116</v>
      </c>
      <c r="C22" s="193" t="s">
        <v>106</v>
      </c>
      <c r="D22" s="193">
        <v>8</v>
      </c>
      <c r="E22" s="200"/>
      <c r="F22" s="200"/>
    </row>
    <row r="23" spans="1:6" ht="15">
      <c r="A23" s="189">
        <v>2</v>
      </c>
      <c r="B23" s="190" t="s">
        <v>117</v>
      </c>
      <c r="C23" s="191"/>
      <c r="D23" s="192"/>
      <c r="E23" s="272"/>
      <c r="F23" s="272"/>
    </row>
    <row r="24" spans="1:6" ht="15">
      <c r="A24" s="193">
        <v>19</v>
      </c>
      <c r="B24" s="199" t="s">
        <v>101</v>
      </c>
      <c r="C24" s="193" t="s">
        <v>30</v>
      </c>
      <c r="D24" s="193">
        <v>190</v>
      </c>
      <c r="E24" s="200"/>
      <c r="F24" s="200"/>
    </row>
    <row r="25" spans="1:6" ht="15">
      <c r="A25" s="193">
        <v>20</v>
      </c>
      <c r="B25" s="199" t="s">
        <v>102</v>
      </c>
      <c r="C25" s="193" t="s">
        <v>30</v>
      </c>
      <c r="D25" s="193">
        <v>14</v>
      </c>
      <c r="E25" s="200"/>
      <c r="F25" s="200"/>
    </row>
    <row r="26" spans="1:6" ht="15">
      <c r="A26" s="195" t="s">
        <v>103</v>
      </c>
      <c r="B26" s="196"/>
      <c r="C26" s="197"/>
      <c r="D26" s="198"/>
      <c r="E26" s="200"/>
      <c r="F26" s="200"/>
    </row>
    <row r="27" spans="1:6" ht="15">
      <c r="A27" s="193">
        <v>21</v>
      </c>
      <c r="B27" s="199" t="s">
        <v>118</v>
      </c>
      <c r="C27" s="193" t="s">
        <v>41</v>
      </c>
      <c r="D27" s="193">
        <v>250</v>
      </c>
      <c r="E27" s="200"/>
      <c r="F27" s="200"/>
    </row>
    <row r="28" spans="1:6" ht="15">
      <c r="A28" s="193">
        <v>22</v>
      </c>
      <c r="B28" s="194" t="s">
        <v>119</v>
      </c>
      <c r="C28" s="193" t="s">
        <v>106</v>
      </c>
      <c r="D28" s="193">
        <v>4</v>
      </c>
      <c r="E28" s="200"/>
      <c r="F28" s="200"/>
    </row>
    <row r="29" spans="1:6" ht="15">
      <c r="A29" s="193">
        <v>23</v>
      </c>
      <c r="B29" s="194" t="s">
        <v>120</v>
      </c>
      <c r="C29" s="193" t="s">
        <v>106</v>
      </c>
      <c r="D29" s="193">
        <v>4</v>
      </c>
      <c r="E29" s="200"/>
      <c r="F29" s="200"/>
    </row>
    <row r="30" spans="1:6" ht="15">
      <c r="A30" s="193">
        <v>24</v>
      </c>
      <c r="B30" s="194" t="s">
        <v>121</v>
      </c>
      <c r="C30" s="193" t="s">
        <v>106</v>
      </c>
      <c r="D30" s="193">
        <v>4</v>
      </c>
      <c r="E30" s="200"/>
      <c r="F30" s="200"/>
    </row>
    <row r="31" spans="1:6" ht="30.75" customHeight="1">
      <c r="A31" s="193">
        <v>25</v>
      </c>
      <c r="B31" s="194" t="s">
        <v>122</v>
      </c>
      <c r="C31" s="193" t="s">
        <v>106</v>
      </c>
      <c r="D31" s="193">
        <v>4</v>
      </c>
      <c r="E31" s="200"/>
      <c r="F31" s="200"/>
    </row>
    <row r="32" spans="1:6" ht="15">
      <c r="A32" s="193">
        <v>26</v>
      </c>
      <c r="B32" s="194" t="s">
        <v>120</v>
      </c>
      <c r="C32" s="193" t="s">
        <v>106</v>
      </c>
      <c r="D32" s="193">
        <v>4</v>
      </c>
      <c r="E32" s="200"/>
      <c r="F32" s="200"/>
    </row>
    <row r="33" spans="1:6" ht="15">
      <c r="A33" s="193">
        <v>27</v>
      </c>
      <c r="B33" s="194" t="s">
        <v>119</v>
      </c>
      <c r="C33" s="193" t="s">
        <v>106</v>
      </c>
      <c r="D33" s="193">
        <v>12</v>
      </c>
      <c r="E33" s="200"/>
      <c r="F33" s="200"/>
    </row>
    <row r="34" spans="1:6" ht="30">
      <c r="A34" s="193">
        <v>28</v>
      </c>
      <c r="B34" s="194" t="s">
        <v>123</v>
      </c>
      <c r="C34" s="193" t="s">
        <v>106</v>
      </c>
      <c r="D34" s="193">
        <v>4</v>
      </c>
      <c r="E34" s="200"/>
      <c r="F34" s="200"/>
    </row>
    <row r="35" spans="1:6" ht="15">
      <c r="A35" s="193">
        <v>29</v>
      </c>
      <c r="B35" s="199" t="s">
        <v>109</v>
      </c>
      <c r="C35" s="193" t="s">
        <v>106</v>
      </c>
      <c r="D35" s="193">
        <v>4</v>
      </c>
      <c r="E35" s="200"/>
      <c r="F35" s="200"/>
    </row>
    <row r="36" spans="1:6" ht="15">
      <c r="A36" s="193">
        <v>30</v>
      </c>
      <c r="B36" s="199" t="s">
        <v>111</v>
      </c>
      <c r="C36" s="193" t="s">
        <v>41</v>
      </c>
      <c r="D36" s="193">
        <f>D27</f>
        <v>250</v>
      </c>
      <c r="E36" s="200"/>
      <c r="F36" s="200"/>
    </row>
    <row r="37" spans="1:6" ht="15">
      <c r="A37" s="193">
        <v>31</v>
      </c>
      <c r="B37" s="199" t="s">
        <v>112</v>
      </c>
      <c r="C37" s="193" t="s">
        <v>41</v>
      </c>
      <c r="D37" s="193">
        <f>D36</f>
        <v>250</v>
      </c>
      <c r="E37" s="200"/>
      <c r="F37" s="200"/>
    </row>
    <row r="38" spans="1:6" ht="15">
      <c r="A38" s="193">
        <v>32</v>
      </c>
      <c r="B38" s="199" t="s">
        <v>115</v>
      </c>
      <c r="C38" s="193" t="s">
        <v>41</v>
      </c>
      <c r="D38" s="193">
        <f>D37</f>
        <v>250</v>
      </c>
      <c r="E38" s="200"/>
      <c r="F38" s="200"/>
    </row>
    <row r="39" spans="1:6" ht="15">
      <c r="A39" s="193">
        <v>33</v>
      </c>
      <c r="B39" s="199" t="s">
        <v>116</v>
      </c>
      <c r="C39" s="193" t="s">
        <v>41</v>
      </c>
      <c r="D39" s="193">
        <f>D38</f>
        <v>250</v>
      </c>
      <c r="E39" s="200"/>
      <c r="F39" s="200"/>
    </row>
    <row r="40" ht="15.75" thickBot="1">
      <c r="F40" s="201">
        <f>SUM(F8:F39)</f>
        <v>0</v>
      </c>
    </row>
    <row r="41" spans="1:6" ht="16.5" thickTop="1">
      <c r="A41" s="53"/>
      <c r="B41" s="64" t="s">
        <v>11</v>
      </c>
      <c r="C41" s="67"/>
      <c r="D41" s="54"/>
      <c r="E41" s="55"/>
      <c r="F41" s="51">
        <f>SUM(F40)</f>
        <v>0</v>
      </c>
    </row>
    <row r="42" spans="1:6" ht="15.75">
      <c r="A42" s="56"/>
      <c r="B42" s="65" t="s">
        <v>12</v>
      </c>
      <c r="C42" s="68"/>
      <c r="D42" s="57"/>
      <c r="E42" s="58"/>
      <c r="F42" s="45">
        <f>F41*0.2</f>
        <v>0</v>
      </c>
    </row>
    <row r="43" spans="1:6" ht="16.5" thickBot="1">
      <c r="A43" s="59"/>
      <c r="B43" s="66" t="s">
        <v>13</v>
      </c>
      <c r="C43" s="69"/>
      <c r="D43" s="60"/>
      <c r="E43" s="61"/>
      <c r="F43" s="52">
        <f>SUM(F41:F42)</f>
        <v>0</v>
      </c>
    </row>
    <row r="44" ht="15">
      <c r="F44" s="201"/>
    </row>
    <row r="45" ht="15">
      <c r="F45" s="201"/>
    </row>
    <row r="46" ht="15">
      <c r="F46" s="201"/>
    </row>
    <row r="47" ht="15">
      <c r="F47" s="201"/>
    </row>
    <row r="48" ht="15">
      <c r="F48" s="201"/>
    </row>
    <row r="49" ht="15">
      <c r="F49" s="201"/>
    </row>
    <row r="51" spans="1:4" ht="15">
      <c r="A51" s="322" t="s">
        <v>144</v>
      </c>
      <c r="B51" s="322"/>
      <c r="C51" s="322"/>
      <c r="D51" s="322"/>
    </row>
    <row r="52" spans="1:4" ht="15">
      <c r="A52" s="203"/>
      <c r="B52" s="202"/>
      <c r="C52" s="204"/>
      <c r="D52" s="204"/>
    </row>
    <row r="53" spans="1:6" ht="26.25" thickBot="1">
      <c r="A53" s="205" t="s">
        <v>0</v>
      </c>
      <c r="B53" s="205" t="s">
        <v>97</v>
      </c>
      <c r="C53" s="206" t="s">
        <v>98</v>
      </c>
      <c r="D53" s="207" t="s">
        <v>99</v>
      </c>
      <c r="E53" s="271" t="s">
        <v>169</v>
      </c>
      <c r="F53" s="271" t="s">
        <v>170</v>
      </c>
    </row>
    <row r="54" spans="1:6" ht="15.75" thickTop="1">
      <c r="A54" s="208">
        <v>3</v>
      </c>
      <c r="B54" s="209" t="s">
        <v>127</v>
      </c>
      <c r="C54" s="210"/>
      <c r="D54" s="211"/>
      <c r="E54" s="270"/>
      <c r="F54" s="270"/>
    </row>
    <row r="55" spans="1:6" ht="15">
      <c r="A55" s="212">
        <f>A39+1</f>
        <v>34</v>
      </c>
      <c r="B55" s="213" t="s">
        <v>101</v>
      </c>
      <c r="C55" s="214" t="s">
        <v>30</v>
      </c>
      <c r="D55" s="214">
        <f>D61*0.5*4</f>
        <v>200</v>
      </c>
      <c r="E55" s="269"/>
      <c r="F55" s="269"/>
    </row>
    <row r="56" spans="1:6" ht="15">
      <c r="A56" s="212">
        <f>A55+1</f>
        <v>35</v>
      </c>
      <c r="B56" s="213" t="s">
        <v>128</v>
      </c>
      <c r="C56" s="214" t="s">
        <v>28</v>
      </c>
      <c r="D56" s="214">
        <f>D61*1.5*0.1</f>
        <v>15</v>
      </c>
      <c r="E56" s="269"/>
      <c r="F56" s="269"/>
    </row>
    <row r="57" spans="1:6" ht="15">
      <c r="A57" s="212">
        <f>A56+1</f>
        <v>36</v>
      </c>
      <c r="B57" s="213" t="s">
        <v>129</v>
      </c>
      <c r="C57" s="214" t="s">
        <v>28</v>
      </c>
      <c r="D57" s="214">
        <f>D56</f>
        <v>15</v>
      </c>
      <c r="E57" s="269"/>
      <c r="F57" s="269"/>
    </row>
    <row r="58" spans="1:6" ht="15">
      <c r="A58" s="212">
        <f>A57+1</f>
        <v>37</v>
      </c>
      <c r="B58" s="213" t="s">
        <v>130</v>
      </c>
      <c r="C58" s="214" t="s">
        <v>30</v>
      </c>
      <c r="D58" s="214">
        <v>14</v>
      </c>
      <c r="E58" s="269"/>
      <c r="F58" s="269"/>
    </row>
    <row r="59" spans="1:6" ht="15">
      <c r="A59" s="212">
        <f>A58+1</f>
        <v>38</v>
      </c>
      <c r="B59" s="213" t="s">
        <v>102</v>
      </c>
      <c r="C59" s="214" t="s">
        <v>30</v>
      </c>
      <c r="D59" s="214">
        <v>1</v>
      </c>
      <c r="E59" s="269"/>
      <c r="F59" s="269"/>
    </row>
    <row r="60" spans="1:6" ht="15">
      <c r="A60" s="215" t="s">
        <v>103</v>
      </c>
      <c r="B60" s="216"/>
      <c r="C60" s="217"/>
      <c r="D60" s="218"/>
      <c r="E60" s="269"/>
      <c r="F60" s="269"/>
    </row>
    <row r="61" spans="1:6" ht="15">
      <c r="A61" s="212">
        <f>A59+1</f>
        <v>39</v>
      </c>
      <c r="B61" s="213" t="s">
        <v>131</v>
      </c>
      <c r="C61" s="214" t="s">
        <v>41</v>
      </c>
      <c r="D61" s="214">
        <v>100</v>
      </c>
      <c r="E61" s="269"/>
      <c r="F61" s="269"/>
    </row>
    <row r="62" spans="1:6" ht="15">
      <c r="A62" s="212">
        <f>A61+1</f>
        <v>40</v>
      </c>
      <c r="B62" s="213" t="s">
        <v>132</v>
      </c>
      <c r="C62" s="214" t="s">
        <v>106</v>
      </c>
      <c r="D62" s="214">
        <v>1</v>
      </c>
      <c r="E62" s="269"/>
      <c r="F62" s="269"/>
    </row>
    <row r="63" spans="1:6" ht="25.5">
      <c r="A63" s="212">
        <f aca="true" t="shared" si="0" ref="A63:A68">A62+1</f>
        <v>41</v>
      </c>
      <c r="B63" s="213" t="s">
        <v>133</v>
      </c>
      <c r="C63" s="214" t="s">
        <v>106</v>
      </c>
      <c r="D63" s="214">
        <v>2</v>
      </c>
      <c r="E63" s="269"/>
      <c r="F63" s="269"/>
    </row>
    <row r="64" spans="1:6" ht="15">
      <c r="A64" s="212">
        <f t="shared" si="0"/>
        <v>42</v>
      </c>
      <c r="B64" s="213" t="s">
        <v>134</v>
      </c>
      <c r="C64" s="214" t="s">
        <v>106</v>
      </c>
      <c r="D64" s="214">
        <v>1</v>
      </c>
      <c r="E64" s="269"/>
      <c r="F64" s="269"/>
    </row>
    <row r="65" spans="1:6" ht="25.5">
      <c r="A65" s="212">
        <f t="shared" si="0"/>
        <v>43</v>
      </c>
      <c r="B65" s="213" t="s">
        <v>135</v>
      </c>
      <c r="C65" s="214" t="s">
        <v>136</v>
      </c>
      <c r="D65" s="214">
        <v>1</v>
      </c>
      <c r="E65" s="273"/>
      <c r="F65" s="273"/>
    </row>
    <row r="66" spans="1:6" ht="15">
      <c r="A66" s="212">
        <f t="shared" si="0"/>
        <v>44</v>
      </c>
      <c r="B66" s="213" t="s">
        <v>137</v>
      </c>
      <c r="C66" s="214" t="s">
        <v>106</v>
      </c>
      <c r="D66" s="214">
        <v>3</v>
      </c>
      <c r="E66" s="269"/>
      <c r="F66" s="269"/>
    </row>
    <row r="67" spans="1:6" ht="15">
      <c r="A67" s="212">
        <f t="shared" si="0"/>
        <v>45</v>
      </c>
      <c r="B67" s="213" t="s">
        <v>138</v>
      </c>
      <c r="C67" s="214" t="s">
        <v>41</v>
      </c>
      <c r="D67" s="214">
        <f>D61</f>
        <v>100</v>
      </c>
      <c r="E67" s="269"/>
      <c r="F67" s="269"/>
    </row>
    <row r="68" spans="1:6" ht="15">
      <c r="A68" s="212">
        <f t="shared" si="0"/>
        <v>46</v>
      </c>
      <c r="B68" s="213" t="s">
        <v>116</v>
      </c>
      <c r="C68" s="214" t="s">
        <v>41</v>
      </c>
      <c r="D68" s="214">
        <f>D67</f>
        <v>100</v>
      </c>
      <c r="E68" s="269"/>
      <c r="F68" s="269"/>
    </row>
    <row r="69" spans="1:6" ht="15">
      <c r="A69" s="208">
        <v>6</v>
      </c>
      <c r="B69" s="209" t="s">
        <v>139</v>
      </c>
      <c r="C69" s="210"/>
      <c r="D69" s="211"/>
      <c r="E69" s="270"/>
      <c r="F69" s="270"/>
    </row>
    <row r="70" spans="1:6" ht="15">
      <c r="A70" s="212">
        <f>A68+1</f>
        <v>47</v>
      </c>
      <c r="B70" s="213" t="s">
        <v>101</v>
      </c>
      <c r="C70" s="214" t="s">
        <v>30</v>
      </c>
      <c r="D70" s="214">
        <v>141</v>
      </c>
      <c r="E70" s="269"/>
      <c r="F70" s="269"/>
    </row>
    <row r="71" spans="1:6" ht="15">
      <c r="A71" s="212">
        <f>A70+1</f>
        <v>48</v>
      </c>
      <c r="B71" s="213" t="s">
        <v>130</v>
      </c>
      <c r="C71" s="214" t="s">
        <v>30</v>
      </c>
      <c r="D71" s="214">
        <v>211</v>
      </c>
      <c r="E71" s="269"/>
      <c r="F71" s="269"/>
    </row>
    <row r="72" spans="1:6" ht="15">
      <c r="A72" s="212">
        <f>A71+1</f>
        <v>49</v>
      </c>
      <c r="B72" s="213" t="s">
        <v>102</v>
      </c>
      <c r="C72" s="214" t="s">
        <v>30</v>
      </c>
      <c r="D72" s="214">
        <v>39</v>
      </c>
      <c r="E72" s="269"/>
      <c r="F72" s="269"/>
    </row>
    <row r="73" spans="1:6" ht="15">
      <c r="A73" s="215" t="s">
        <v>103</v>
      </c>
      <c r="B73" s="216"/>
      <c r="C73" s="217"/>
      <c r="D73" s="218"/>
      <c r="E73" s="269"/>
      <c r="F73" s="269"/>
    </row>
    <row r="74" spans="1:6" ht="15">
      <c r="A74" s="212">
        <f>A72+1</f>
        <v>50</v>
      </c>
      <c r="B74" s="213" t="s">
        <v>140</v>
      </c>
      <c r="C74" s="214" t="s">
        <v>41</v>
      </c>
      <c r="D74" s="214">
        <v>90</v>
      </c>
      <c r="E74" s="269"/>
      <c r="F74" s="269"/>
    </row>
    <row r="75" spans="1:6" ht="15">
      <c r="A75" s="212">
        <f>A74+1</f>
        <v>51</v>
      </c>
      <c r="B75" s="213" t="s">
        <v>141</v>
      </c>
      <c r="C75" s="214" t="s">
        <v>41</v>
      </c>
      <c r="D75" s="214">
        <v>90</v>
      </c>
      <c r="E75" s="269"/>
      <c r="F75" s="269"/>
    </row>
    <row r="76" spans="1:6" ht="15">
      <c r="A76" s="212">
        <f>A75+1</f>
        <v>52</v>
      </c>
      <c r="B76" s="213" t="s">
        <v>142</v>
      </c>
      <c r="C76" s="214" t="s">
        <v>41</v>
      </c>
      <c r="D76" s="214">
        <v>210</v>
      </c>
      <c r="E76" s="269"/>
      <c r="F76" s="269"/>
    </row>
    <row r="77" spans="1:6" ht="15">
      <c r="A77" s="212">
        <f>A76+1</f>
        <v>53</v>
      </c>
      <c r="B77" s="213" t="s">
        <v>143</v>
      </c>
      <c r="C77" s="214" t="s">
        <v>106</v>
      </c>
      <c r="D77" s="214">
        <v>9</v>
      </c>
      <c r="E77" s="269"/>
      <c r="F77" s="269"/>
    </row>
    <row r="78" spans="1:6" ht="15">
      <c r="A78" s="212">
        <f>A77+1</f>
        <v>54</v>
      </c>
      <c r="B78" s="213" t="s">
        <v>138</v>
      </c>
      <c r="C78" s="214" t="s">
        <v>41</v>
      </c>
      <c r="D78" s="214">
        <v>2215</v>
      </c>
      <c r="E78" s="269"/>
      <c r="F78" s="269"/>
    </row>
    <row r="79" spans="1:6" ht="15">
      <c r="A79" s="212">
        <f>A78+1</f>
        <v>55</v>
      </c>
      <c r="B79" s="213" t="s">
        <v>116</v>
      </c>
      <c r="C79" s="214" t="s">
        <v>41</v>
      </c>
      <c r="D79" s="214">
        <v>2215</v>
      </c>
      <c r="E79" s="269"/>
      <c r="F79" s="269"/>
    </row>
    <row r="80" spans="1:6" ht="15.75" thickBot="1">
      <c r="A80" s="203"/>
      <c r="B80" s="202"/>
      <c r="C80" s="204"/>
      <c r="D80" s="204"/>
      <c r="E80" s="202"/>
      <c r="F80" s="219">
        <f>SUM(F55:F79)</f>
        <v>0</v>
      </c>
    </row>
    <row r="81" spans="1:6" ht="16.5" thickTop="1">
      <c r="A81" s="53"/>
      <c r="B81" s="64" t="s">
        <v>11</v>
      </c>
      <c r="C81" s="67"/>
      <c r="D81" s="54"/>
      <c r="E81" s="55"/>
      <c r="F81" s="51">
        <f>SUM(F80)</f>
        <v>0</v>
      </c>
    </row>
    <row r="82" spans="1:6" ht="15.75">
      <c r="A82" s="56"/>
      <c r="B82" s="65" t="s">
        <v>12</v>
      </c>
      <c r="C82" s="68"/>
      <c r="D82" s="57"/>
      <c r="E82" s="58"/>
      <c r="F82" s="45">
        <f>F81*0.2</f>
        <v>0</v>
      </c>
    </row>
    <row r="83" spans="1:6" ht="16.5" thickBot="1">
      <c r="A83" s="59"/>
      <c r="B83" s="66" t="s">
        <v>13</v>
      </c>
      <c r="C83" s="69"/>
      <c r="D83" s="60"/>
      <c r="E83" s="61"/>
      <c r="F83" s="52">
        <f>SUM(F81:F82)</f>
        <v>0</v>
      </c>
    </row>
    <row r="84" spans="1:6" ht="15">
      <c r="A84" s="203"/>
      <c r="B84" s="202"/>
      <c r="C84" s="204"/>
      <c r="D84" s="204"/>
      <c r="E84" s="202"/>
      <c r="F84" s="219"/>
    </row>
    <row r="86" spans="4:45" s="1" customFormat="1" ht="13.5" customHeight="1">
      <c r="D86" s="28"/>
      <c r="E86" s="35"/>
      <c r="F86" s="36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4:45" s="1" customFormat="1" ht="13.5" customHeight="1">
      <c r="D87" s="32"/>
      <c r="E87" s="35"/>
      <c r="F87" s="36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</sheetData>
  <sheetProtection/>
  <mergeCells count="5">
    <mergeCell ref="A4:D4"/>
    <mergeCell ref="A1:C1"/>
    <mergeCell ref="A2:C2"/>
    <mergeCell ref="A3:C3"/>
    <mergeCell ref="A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4">
      <selection activeCell="B35" sqref="B35"/>
    </sheetView>
  </sheetViews>
  <sheetFormatPr defaultColWidth="9.00390625" defaultRowHeight="12.75"/>
  <cols>
    <col min="1" max="1" width="3.875" style="183" customWidth="1"/>
    <col min="2" max="2" width="69.375" style="2" customWidth="1"/>
    <col min="3" max="3" width="6.00390625" style="3" customWidth="1"/>
    <col min="4" max="4" width="7.875" style="4" customWidth="1"/>
    <col min="5" max="5" width="9.00390625" style="35" customWidth="1"/>
    <col min="6" max="6" width="10.875" style="30" bestFit="1" customWidth="1"/>
    <col min="7" max="7" width="9.125" style="1" customWidth="1"/>
    <col min="8" max="8" width="10.875" style="1" bestFit="1" customWidth="1"/>
    <col min="9" max="9" width="13.25390625" style="1" customWidth="1"/>
    <col min="10" max="16384" width="9.125" style="1" customWidth="1"/>
  </cols>
  <sheetData>
    <row r="1" spans="1:6" s="122" customFormat="1" ht="25.5" customHeight="1">
      <c r="A1" s="315" t="s">
        <v>60</v>
      </c>
      <c r="B1" s="315"/>
      <c r="C1" s="315"/>
      <c r="D1" s="121"/>
      <c r="E1" s="121"/>
      <c r="F1" s="121"/>
    </row>
    <row r="2" spans="1:6" s="122" customFormat="1" ht="13.5" customHeight="1">
      <c r="A2" s="315" t="s">
        <v>156</v>
      </c>
      <c r="B2" s="315"/>
      <c r="C2" s="315"/>
      <c r="D2" s="121"/>
      <c r="E2" s="121"/>
      <c r="F2" s="121"/>
    </row>
    <row r="3" spans="1:6" s="122" customFormat="1" ht="13.5" customHeight="1">
      <c r="A3" s="315" t="s">
        <v>62</v>
      </c>
      <c r="B3" s="315"/>
      <c r="C3" s="315"/>
      <c r="D3" s="123"/>
      <c r="E3" s="124"/>
      <c r="F3" s="123"/>
    </row>
    <row r="4" spans="1:6" s="122" customFormat="1" ht="13.5" customHeight="1">
      <c r="A4" s="184"/>
      <c r="B4" s="184"/>
      <c r="C4" s="184"/>
      <c r="D4" s="231"/>
      <c r="E4" s="124"/>
      <c r="F4" s="123"/>
    </row>
    <row r="5" spans="1:6" s="122" customFormat="1" ht="20.25">
      <c r="A5" s="316" t="s">
        <v>63</v>
      </c>
      <c r="B5" s="317"/>
      <c r="C5" s="317"/>
      <c r="D5" s="125"/>
      <c r="E5" s="125"/>
      <c r="F5" s="125"/>
    </row>
    <row r="6" spans="1:6" ht="13.5" thickBot="1">
      <c r="A6" s="126"/>
      <c r="B6" s="126"/>
      <c r="C6" s="126"/>
      <c r="D6" s="327"/>
      <c r="E6" s="327"/>
      <c r="F6" s="327"/>
    </row>
    <row r="7" spans="1:45" ht="12.75" customHeight="1">
      <c r="A7" s="328" t="s">
        <v>0</v>
      </c>
      <c r="B7" s="330" t="s">
        <v>1</v>
      </c>
      <c r="C7" s="332" t="s">
        <v>2</v>
      </c>
      <c r="D7" s="323" t="s">
        <v>3</v>
      </c>
      <c r="E7" s="325" t="s">
        <v>4</v>
      </c>
      <c r="F7" s="326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</row>
    <row r="8" spans="1:45" ht="12.75">
      <c r="A8" s="329"/>
      <c r="B8" s="331"/>
      <c r="C8" s="333"/>
      <c r="D8" s="324"/>
      <c r="E8" s="127" t="s">
        <v>5</v>
      </c>
      <c r="F8" s="128" t="s">
        <v>6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</row>
    <row r="9" spans="1:45" s="133" customFormat="1" ht="13.5" thickBot="1">
      <c r="A9" s="129">
        <v>1</v>
      </c>
      <c r="B9" s="130">
        <v>2</v>
      </c>
      <c r="C9" s="130">
        <v>3</v>
      </c>
      <c r="D9" s="131">
        <v>4</v>
      </c>
      <c r="E9" s="131">
        <v>5</v>
      </c>
      <c r="F9" s="132">
        <v>6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</row>
    <row r="10" spans="1:45" ht="13.5" thickTop="1">
      <c r="A10" s="149"/>
      <c r="B10" s="150" t="s">
        <v>159</v>
      </c>
      <c r="C10" s="151"/>
      <c r="D10" s="152"/>
      <c r="E10" s="153"/>
      <c r="F10" s="154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</row>
    <row r="11" spans="1:45" ht="12.75">
      <c r="A11" s="139">
        <f>17+1</f>
        <v>18</v>
      </c>
      <c r="B11" s="140" t="s">
        <v>64</v>
      </c>
      <c r="C11" s="102" t="s">
        <v>65</v>
      </c>
      <c r="D11" s="141">
        <f>400*2</f>
        <v>800</v>
      </c>
      <c r="E11" s="142"/>
      <c r="F11" s="143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</row>
    <row r="12" spans="1:45" ht="12.75">
      <c r="A12" s="139">
        <f>A11+1</f>
        <v>19</v>
      </c>
      <c r="B12" s="144" t="s">
        <v>66</v>
      </c>
      <c r="C12" s="102" t="s">
        <v>65</v>
      </c>
      <c r="D12" s="141">
        <f>400*2</f>
        <v>800</v>
      </c>
      <c r="E12" s="142"/>
      <c r="F12" s="143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.75">
      <c r="A13" s="139">
        <f>A12+1</f>
        <v>20</v>
      </c>
      <c r="B13" s="144" t="s">
        <v>68</v>
      </c>
      <c r="C13" s="102" t="s">
        <v>65</v>
      </c>
      <c r="D13" s="141">
        <f>400*2</f>
        <v>800</v>
      </c>
      <c r="E13" s="145"/>
      <c r="F13" s="143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</row>
    <row r="14" spans="1:45" ht="27" customHeight="1">
      <c r="A14" s="139">
        <f>A13+1</f>
        <v>21</v>
      </c>
      <c r="B14" s="144" t="s">
        <v>70</v>
      </c>
      <c r="C14" s="102" t="s">
        <v>65</v>
      </c>
      <c r="D14" s="146">
        <f>400*2</f>
        <v>800</v>
      </c>
      <c r="E14" s="145"/>
      <c r="F14" s="143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</row>
    <row r="15" spans="1:45" ht="12.75">
      <c r="A15" s="139">
        <f>A14+1</f>
        <v>22</v>
      </c>
      <c r="B15" s="161" t="s">
        <v>82</v>
      </c>
      <c r="C15" s="147" t="s">
        <v>72</v>
      </c>
      <c r="D15" s="146">
        <f>23*2</f>
        <v>46</v>
      </c>
      <c r="E15" s="145"/>
      <c r="F15" s="143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</row>
    <row r="16" spans="1:45" ht="25.5">
      <c r="A16" s="139">
        <f>A15+1</f>
        <v>23</v>
      </c>
      <c r="B16" s="162" t="s">
        <v>83</v>
      </c>
      <c r="C16" s="147" t="s">
        <v>72</v>
      </c>
      <c r="D16" s="146">
        <f>23*2</f>
        <v>46</v>
      </c>
      <c r="E16" s="145"/>
      <c r="F16" s="143"/>
      <c r="G16" s="163"/>
      <c r="H16" s="122"/>
      <c r="I16" s="164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</row>
    <row r="17" spans="1:45" ht="25.5">
      <c r="A17" s="139">
        <f aca="true" t="shared" si="0" ref="A17:A25">A16+1</f>
        <v>24</v>
      </c>
      <c r="B17" s="162" t="s">
        <v>84</v>
      </c>
      <c r="C17" s="147" t="s">
        <v>72</v>
      </c>
      <c r="D17" s="146">
        <f>23*2</f>
        <v>46</v>
      </c>
      <c r="E17" s="145"/>
      <c r="F17" s="143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</row>
    <row r="18" spans="1:45" ht="38.25">
      <c r="A18" s="139">
        <f t="shared" si="0"/>
        <v>25</v>
      </c>
      <c r="B18" s="144" t="s">
        <v>85</v>
      </c>
      <c r="C18" s="147" t="s">
        <v>72</v>
      </c>
      <c r="D18" s="146">
        <f>23*2</f>
        <v>46</v>
      </c>
      <c r="E18" s="145"/>
      <c r="F18" s="143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</row>
    <row r="19" spans="1:45" ht="12" customHeight="1">
      <c r="A19" s="139">
        <f t="shared" si="0"/>
        <v>26</v>
      </c>
      <c r="B19" s="144" t="s">
        <v>86</v>
      </c>
      <c r="C19" s="102" t="s">
        <v>65</v>
      </c>
      <c r="D19" s="146">
        <f>100*2</f>
        <v>200</v>
      </c>
      <c r="E19" s="145"/>
      <c r="F19" s="143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</row>
    <row r="20" spans="1:45" ht="15" customHeight="1">
      <c r="A20" s="139">
        <f t="shared" si="0"/>
        <v>27</v>
      </c>
      <c r="B20" s="144" t="s">
        <v>87</v>
      </c>
      <c r="C20" s="102" t="s">
        <v>65</v>
      </c>
      <c r="D20" s="146">
        <f>400*2</f>
        <v>800</v>
      </c>
      <c r="E20" s="145"/>
      <c r="F20" s="143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</row>
    <row r="21" spans="1:45" ht="15" customHeight="1">
      <c r="A21" s="139">
        <f t="shared" si="0"/>
        <v>28</v>
      </c>
      <c r="B21" s="144" t="s">
        <v>88</v>
      </c>
      <c r="C21" s="102" t="s">
        <v>65</v>
      </c>
      <c r="D21" s="146">
        <f>120*2</f>
        <v>240</v>
      </c>
      <c r="E21" s="145"/>
      <c r="F21" s="143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</row>
    <row r="22" spans="1:45" ht="12.75">
      <c r="A22" s="139">
        <f t="shared" si="0"/>
        <v>29</v>
      </c>
      <c r="B22" s="144" t="s">
        <v>89</v>
      </c>
      <c r="C22" s="102" t="s">
        <v>90</v>
      </c>
      <c r="D22" s="146">
        <f>23*2</f>
        <v>46</v>
      </c>
      <c r="E22" s="145"/>
      <c r="F22" s="143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</row>
    <row r="23" spans="1:45" ht="12.75">
      <c r="A23" s="139">
        <f t="shared" si="0"/>
        <v>30</v>
      </c>
      <c r="B23" s="144" t="s">
        <v>91</v>
      </c>
      <c r="C23" s="102" t="s">
        <v>90</v>
      </c>
      <c r="D23" s="146">
        <f>23*2</f>
        <v>46</v>
      </c>
      <c r="E23" s="145"/>
      <c r="F23" s="143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</row>
    <row r="24" spans="1:45" ht="12.75">
      <c r="A24" s="139">
        <f t="shared" si="0"/>
        <v>31</v>
      </c>
      <c r="B24" s="157" t="s">
        <v>92</v>
      </c>
      <c r="C24" s="147" t="s">
        <v>72</v>
      </c>
      <c r="D24" s="146">
        <f>39*2</f>
        <v>78</v>
      </c>
      <c r="E24" s="145"/>
      <c r="F24" s="143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</row>
    <row r="25" spans="1:45" ht="13.5" thickBot="1">
      <c r="A25" s="139">
        <f t="shared" si="0"/>
        <v>32</v>
      </c>
      <c r="B25" s="157" t="s">
        <v>93</v>
      </c>
      <c r="C25" s="147" t="s">
        <v>72</v>
      </c>
      <c r="D25" s="146">
        <f>39*2</f>
        <v>78</v>
      </c>
      <c r="E25" s="145"/>
      <c r="F25" s="143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</row>
    <row r="26" spans="1:45" ht="13.5" thickTop="1">
      <c r="A26" s="165"/>
      <c r="B26" s="166" t="s">
        <v>11</v>
      </c>
      <c r="C26" s="167"/>
      <c r="D26" s="168"/>
      <c r="E26" s="169"/>
      <c r="F26" s="170">
        <f>SUM(F10:F25)</f>
        <v>0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45" ht="12.75">
      <c r="A27" s="173"/>
      <c r="B27" s="171" t="s">
        <v>12</v>
      </c>
      <c r="C27" s="174"/>
      <c r="D27" s="175"/>
      <c r="E27" s="176"/>
      <c r="F27" s="172">
        <f>0.2*F26</f>
        <v>0</v>
      </c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45" ht="13.5" thickBot="1">
      <c r="A28" s="177"/>
      <c r="B28" s="178" t="s">
        <v>13</v>
      </c>
      <c r="C28" s="179"/>
      <c r="D28" s="180"/>
      <c r="E28" s="181"/>
      <c r="F28" s="182">
        <f>SUM(F26:F27)</f>
        <v>0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7:45" ht="12.75"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</row>
    <row r="30" spans="7:45" ht="12.75"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</row>
    <row r="31" spans="1:45" ht="13.5" customHeight="1">
      <c r="A31" s="232" t="s">
        <v>7</v>
      </c>
      <c r="B31" s="233"/>
      <c r="C31" s="234"/>
      <c r="D31" s="235"/>
      <c r="E31" s="236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</row>
    <row r="32" spans="1:45" ht="13.5" customHeight="1">
      <c r="A32" s="237" t="s">
        <v>15</v>
      </c>
      <c r="B32" s="237"/>
      <c r="C32" s="234"/>
      <c r="D32" s="235"/>
      <c r="E32" s="236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</row>
    <row r="33" spans="1:45" ht="13.5" customHeight="1">
      <c r="A33" s="237"/>
      <c r="B33" s="237"/>
      <c r="C33" s="234"/>
      <c r="D33" s="235"/>
      <c r="E33" s="236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</row>
    <row r="34" spans="1:45" ht="13.5" customHeight="1">
      <c r="A34" s="237" t="s">
        <v>189</v>
      </c>
      <c r="B34" s="237"/>
      <c r="C34" s="234"/>
      <c r="D34" s="235"/>
      <c r="E34" s="236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</row>
    <row r="35" spans="1:45" ht="13.5" customHeight="1">
      <c r="A35" s="237" t="s">
        <v>9</v>
      </c>
      <c r="B35" s="237"/>
      <c r="C35" s="234"/>
      <c r="D35" s="235"/>
      <c r="E35" s="236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</row>
    <row r="36" spans="1:45" ht="13.5" customHeight="1">
      <c r="A36" s="237" t="s">
        <v>190</v>
      </c>
      <c r="B36" s="237"/>
      <c r="C36" s="234"/>
      <c r="D36" s="235"/>
      <c r="E36" s="236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</row>
    <row r="37" spans="1:45" ht="13.5" customHeight="1">
      <c r="A37" s="1"/>
      <c r="B37" s="1"/>
      <c r="C37" s="1"/>
      <c r="D37" s="28"/>
      <c r="F37" s="36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</row>
    <row r="38" spans="1:45" ht="13.5" customHeight="1">
      <c r="A38" s="1"/>
      <c r="B38" s="1"/>
      <c r="C38" s="1"/>
      <c r="D38" s="28"/>
      <c r="F38" s="36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</row>
    <row r="39" spans="1:45" ht="13.5" customHeight="1">
      <c r="A39" s="1"/>
      <c r="B39" s="1"/>
      <c r="C39" s="1"/>
      <c r="D39" s="28"/>
      <c r="E39" s="35" t="s">
        <v>166</v>
      </c>
      <c r="F39" s="36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13.5" customHeight="1">
      <c r="A40" s="1"/>
      <c r="B40" s="1"/>
      <c r="C40" s="1"/>
      <c r="D40" s="32"/>
      <c r="F40" s="36" t="s">
        <v>167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ht="12.75">
      <c r="A41" s="1"/>
      <c r="B41" s="1"/>
      <c r="C41" s="1"/>
      <c r="D41" s="28"/>
      <c r="F41" s="36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</row>
    <row r="42" spans="1:45" ht="12.75">
      <c r="A42" s="1"/>
      <c r="B42" s="1"/>
      <c r="C42" s="1"/>
      <c r="D42" s="28"/>
      <c r="F42" s="36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</row>
    <row r="43" spans="1:45" s="6" customFormat="1" ht="12.75">
      <c r="A43" s="7"/>
      <c r="B43" s="8"/>
      <c r="C43" s="7"/>
      <c r="D43" s="29"/>
      <c r="E43" s="37"/>
      <c r="F43" s="30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</row>
    <row r="44" spans="1:45" s="6" customFormat="1" ht="12.75">
      <c r="A44" s="7"/>
      <c r="B44" s="8"/>
      <c r="C44" s="7"/>
      <c r="D44" s="29"/>
      <c r="E44" s="37"/>
      <c r="F44" s="30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</row>
    <row r="45" spans="1:45" s="6" customFormat="1" ht="12.75">
      <c r="A45" s="7"/>
      <c r="B45" s="8"/>
      <c r="C45" s="7"/>
      <c r="D45" s="29"/>
      <c r="E45" s="37"/>
      <c r="F45" s="30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</row>
    <row r="46" spans="2:45" ht="12.75">
      <c r="B46" s="8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</row>
    <row r="47" spans="7:45" ht="12.75"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</row>
    <row r="48" spans="7:45" ht="12.75"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</row>
  </sheetData>
  <sheetProtection/>
  <mergeCells count="10">
    <mergeCell ref="D7:D8"/>
    <mergeCell ref="E7:F7"/>
    <mergeCell ref="A1:C1"/>
    <mergeCell ref="A2:C2"/>
    <mergeCell ref="A3:C3"/>
    <mergeCell ref="A5:C5"/>
    <mergeCell ref="D6:F6"/>
    <mergeCell ref="A7:A8"/>
    <mergeCell ref="B7:B8"/>
    <mergeCell ref="C7:C8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2"/>
  <sheetViews>
    <sheetView zoomScalePageLayoutView="0" workbookViewId="0" topLeftCell="A7">
      <selection activeCell="E43" sqref="E43:F44"/>
    </sheetView>
  </sheetViews>
  <sheetFormatPr defaultColWidth="9.00390625" defaultRowHeight="12.75"/>
  <cols>
    <col min="1" max="1" width="3.875" style="183" customWidth="1"/>
    <col min="2" max="2" width="69.375" style="2" customWidth="1"/>
    <col min="3" max="3" width="6.00390625" style="3" customWidth="1"/>
    <col min="4" max="4" width="7.875" style="4" customWidth="1"/>
    <col min="5" max="5" width="9.00390625" style="35" customWidth="1"/>
    <col min="6" max="6" width="10.875" style="30" bestFit="1" customWidth="1"/>
    <col min="7" max="7" width="9.125" style="1" customWidth="1"/>
    <col min="8" max="8" width="10.875" style="1" bestFit="1" customWidth="1"/>
    <col min="9" max="16384" width="9.125" style="1" customWidth="1"/>
  </cols>
  <sheetData>
    <row r="1" spans="1:6" s="122" customFormat="1" ht="25.5" customHeight="1">
      <c r="A1" s="315" t="s">
        <v>60</v>
      </c>
      <c r="B1" s="315"/>
      <c r="C1" s="315"/>
      <c r="D1" s="121"/>
      <c r="E1" s="121"/>
      <c r="F1" s="121"/>
    </row>
    <row r="2" spans="1:6" s="122" customFormat="1" ht="13.5" customHeight="1">
      <c r="A2" s="315" t="s">
        <v>125</v>
      </c>
      <c r="B2" s="315"/>
      <c r="C2" s="315"/>
      <c r="D2" s="121"/>
      <c r="E2" s="121"/>
      <c r="F2" s="121"/>
    </row>
    <row r="3" spans="1:6" s="122" customFormat="1" ht="13.5" customHeight="1">
      <c r="A3" s="315" t="s">
        <v>62</v>
      </c>
      <c r="B3" s="315"/>
      <c r="C3" s="315"/>
      <c r="D3" s="123"/>
      <c r="E3" s="124"/>
      <c r="F3" s="123"/>
    </row>
    <row r="4" spans="1:6" s="122" customFormat="1" ht="13.5" customHeight="1">
      <c r="A4" s="315" t="s">
        <v>152</v>
      </c>
      <c r="B4" s="315"/>
      <c r="C4" s="315"/>
      <c r="D4" s="123"/>
      <c r="E4" s="124"/>
      <c r="F4" s="123"/>
    </row>
    <row r="5" spans="1:6" s="122" customFormat="1" ht="13.5" customHeight="1">
      <c r="A5" s="184"/>
      <c r="B5" s="184"/>
      <c r="C5" s="184"/>
      <c r="D5" s="231"/>
      <c r="E5" s="124"/>
      <c r="F5" s="123"/>
    </row>
    <row r="6" spans="1:6" s="122" customFormat="1" ht="20.25">
      <c r="A6" s="316" t="s">
        <v>63</v>
      </c>
      <c r="B6" s="317"/>
      <c r="C6" s="317"/>
      <c r="D6" s="125"/>
      <c r="E6" s="125"/>
      <c r="F6" s="125"/>
    </row>
    <row r="7" spans="1:6" ht="13.5" thickBot="1">
      <c r="A7" s="126"/>
      <c r="B7" s="126"/>
      <c r="C7" s="126"/>
      <c r="D7" s="327"/>
      <c r="E7" s="327"/>
      <c r="F7" s="327"/>
    </row>
    <row r="8" spans="1:45" ht="12.75" customHeight="1">
      <c r="A8" s="328" t="s">
        <v>0</v>
      </c>
      <c r="B8" s="330" t="s">
        <v>1</v>
      </c>
      <c r="C8" s="332" t="s">
        <v>2</v>
      </c>
      <c r="D8" s="323" t="s">
        <v>3</v>
      </c>
      <c r="E8" s="325" t="s">
        <v>4</v>
      </c>
      <c r="F8" s="326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</row>
    <row r="9" spans="1:45" ht="12.75">
      <c r="A9" s="329"/>
      <c r="B9" s="331"/>
      <c r="C9" s="333"/>
      <c r="D9" s="324"/>
      <c r="E9" s="127" t="s">
        <v>5</v>
      </c>
      <c r="F9" s="128" t="s">
        <v>6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</row>
    <row r="10" spans="1:45" s="133" customFormat="1" ht="13.5" thickBot="1">
      <c r="A10" s="129">
        <v>1</v>
      </c>
      <c r="B10" s="130">
        <v>2</v>
      </c>
      <c r="C10" s="130">
        <v>3</v>
      </c>
      <c r="D10" s="131">
        <v>4</v>
      </c>
      <c r="E10" s="131">
        <v>5</v>
      </c>
      <c r="F10" s="132">
        <v>6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</row>
    <row r="11" spans="1:45" ht="13.5" customHeight="1" thickTop="1">
      <c r="A11" s="134"/>
      <c r="B11" s="135" t="s">
        <v>157</v>
      </c>
      <c r="C11" s="135"/>
      <c r="D11" s="136"/>
      <c r="E11" s="137"/>
      <c r="F11" s="138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</row>
    <row r="12" spans="1:45" ht="12.75">
      <c r="A12" s="139">
        <v>1</v>
      </c>
      <c r="B12" s="140" t="s">
        <v>64</v>
      </c>
      <c r="C12" s="102" t="s">
        <v>65</v>
      </c>
      <c r="D12" s="141">
        <v>170</v>
      </c>
      <c r="E12" s="142"/>
      <c r="F12" s="143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.75">
      <c r="A13" s="139">
        <f aca="true" t="shared" si="0" ref="A13:A19">A12+1</f>
        <v>2</v>
      </c>
      <c r="B13" s="144" t="s">
        <v>66</v>
      </c>
      <c r="C13" s="102" t="s">
        <v>65</v>
      </c>
      <c r="D13" s="141">
        <v>170</v>
      </c>
      <c r="E13" s="142"/>
      <c r="F13" s="143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</row>
    <row r="14" spans="1:45" ht="12.75">
      <c r="A14" s="139">
        <f t="shared" si="0"/>
        <v>3</v>
      </c>
      <c r="B14" s="144" t="s">
        <v>67</v>
      </c>
      <c r="C14" s="102" t="s">
        <v>65</v>
      </c>
      <c r="D14" s="141">
        <v>10</v>
      </c>
      <c r="E14" s="142"/>
      <c r="F14" s="143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</row>
    <row r="15" spans="1:45" ht="12.75">
      <c r="A15" s="139">
        <f t="shared" si="0"/>
        <v>4</v>
      </c>
      <c r="B15" s="144" t="s">
        <v>68</v>
      </c>
      <c r="C15" s="102" t="s">
        <v>65</v>
      </c>
      <c r="D15" s="141">
        <v>170</v>
      </c>
      <c r="E15" s="145"/>
      <c r="F15" s="143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</row>
    <row r="16" spans="1:45" ht="12.75">
      <c r="A16" s="139">
        <f t="shared" si="0"/>
        <v>5</v>
      </c>
      <c r="B16" s="144" t="s">
        <v>69</v>
      </c>
      <c r="C16" s="102" t="s">
        <v>65</v>
      </c>
      <c r="D16" s="141">
        <v>10</v>
      </c>
      <c r="E16" s="142"/>
      <c r="F16" s="143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</row>
    <row r="17" spans="1:45" ht="20.25" customHeight="1">
      <c r="A17" s="139">
        <f t="shared" si="0"/>
        <v>6</v>
      </c>
      <c r="B17" s="144" t="s">
        <v>70</v>
      </c>
      <c r="C17" s="102" t="s">
        <v>65</v>
      </c>
      <c r="D17" s="146">
        <v>240</v>
      </c>
      <c r="E17" s="145"/>
      <c r="F17" s="143"/>
      <c r="G17" s="122"/>
      <c r="H17" s="122"/>
      <c r="I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</row>
    <row r="18" spans="1:9" s="148" customFormat="1" ht="14.25">
      <c r="A18" s="139">
        <f t="shared" si="0"/>
        <v>7</v>
      </c>
      <c r="B18" s="144" t="s">
        <v>71</v>
      </c>
      <c r="C18" s="147" t="s">
        <v>72</v>
      </c>
      <c r="D18" s="146">
        <v>5</v>
      </c>
      <c r="E18" s="145"/>
      <c r="F18" s="143"/>
      <c r="I18" s="122"/>
    </row>
    <row r="19" spans="1:9" s="148" customFormat="1" ht="27" customHeight="1">
      <c r="A19" s="139">
        <f t="shared" si="0"/>
        <v>8</v>
      </c>
      <c r="B19" s="144" t="s">
        <v>73</v>
      </c>
      <c r="C19" s="147" t="s">
        <v>72</v>
      </c>
      <c r="D19" s="146">
        <v>5</v>
      </c>
      <c r="E19" s="145"/>
      <c r="F19" s="143"/>
      <c r="I19" s="122"/>
    </row>
    <row r="20" spans="1:45" ht="12.75">
      <c r="A20" s="149"/>
      <c r="B20" s="150" t="s">
        <v>158</v>
      </c>
      <c r="C20" s="151"/>
      <c r="D20" s="152"/>
      <c r="E20" s="153"/>
      <c r="F20" s="154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</row>
    <row r="21" spans="1:45" ht="12.75">
      <c r="A21" s="139">
        <f>A19+1</f>
        <v>9</v>
      </c>
      <c r="B21" s="155" t="s">
        <v>74</v>
      </c>
      <c r="C21" s="147" t="s">
        <v>72</v>
      </c>
      <c r="D21" s="146">
        <v>1</v>
      </c>
      <c r="E21" s="156"/>
      <c r="F21" s="143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</row>
    <row r="22" spans="1:45" ht="12.75">
      <c r="A22" s="139">
        <f aca="true" t="shared" si="1" ref="A22:A29">A21+1</f>
        <v>10</v>
      </c>
      <c r="B22" s="155" t="s">
        <v>75</v>
      </c>
      <c r="C22" s="147" t="s">
        <v>72</v>
      </c>
      <c r="D22" s="146">
        <v>1</v>
      </c>
      <c r="E22" s="156"/>
      <c r="F22" s="143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</row>
    <row r="23" spans="1:45" ht="15" customHeight="1">
      <c r="A23" s="139">
        <f t="shared" si="1"/>
        <v>11</v>
      </c>
      <c r="B23" s="144" t="s">
        <v>88</v>
      </c>
      <c r="C23" s="102" t="s">
        <v>65</v>
      </c>
      <c r="D23" s="146">
        <v>120</v>
      </c>
      <c r="E23" s="145"/>
      <c r="F23" s="143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</row>
    <row r="24" spans="1:6" s="148" customFormat="1" ht="16.5" customHeight="1">
      <c r="A24" s="139">
        <f t="shared" si="1"/>
        <v>12</v>
      </c>
      <c r="B24" s="155" t="s">
        <v>76</v>
      </c>
      <c r="C24" s="147" t="s">
        <v>65</v>
      </c>
      <c r="D24" s="146">
        <v>80</v>
      </c>
      <c r="E24" s="156"/>
      <c r="F24" s="143"/>
    </row>
    <row r="25" spans="1:45" ht="12.75">
      <c r="A25" s="139">
        <f t="shared" si="1"/>
        <v>13</v>
      </c>
      <c r="B25" s="157" t="s">
        <v>77</v>
      </c>
      <c r="C25" s="147" t="s">
        <v>72</v>
      </c>
      <c r="D25" s="146">
        <v>8</v>
      </c>
      <c r="E25" s="145"/>
      <c r="F25" s="143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</row>
    <row r="26" spans="1:45" ht="12.75">
      <c r="A26" s="139">
        <f t="shared" si="1"/>
        <v>14</v>
      </c>
      <c r="B26" s="157" t="s">
        <v>78</v>
      </c>
      <c r="C26" s="147" t="s">
        <v>72</v>
      </c>
      <c r="D26" s="146">
        <v>8</v>
      </c>
      <c r="E26" s="145"/>
      <c r="F26" s="143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6" s="148" customFormat="1" ht="14.25">
      <c r="A27" s="139">
        <f t="shared" si="1"/>
        <v>15</v>
      </c>
      <c r="B27" s="155" t="s">
        <v>79</v>
      </c>
      <c r="C27" s="147" t="s">
        <v>72</v>
      </c>
      <c r="D27" s="146">
        <v>2</v>
      </c>
      <c r="E27" s="156"/>
      <c r="F27" s="143"/>
    </row>
    <row r="28" spans="1:45" s="159" customFormat="1" ht="12.75">
      <c r="A28" s="139">
        <f t="shared" si="1"/>
        <v>16</v>
      </c>
      <c r="B28" s="155" t="s">
        <v>80</v>
      </c>
      <c r="C28" s="147" t="s">
        <v>72</v>
      </c>
      <c r="D28" s="158">
        <v>2</v>
      </c>
      <c r="E28" s="156"/>
      <c r="F28" s="143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45" s="159" customFormat="1" ht="13.5" thickBot="1">
      <c r="A29" s="139">
        <f t="shared" si="1"/>
        <v>17</v>
      </c>
      <c r="B29" s="160" t="s">
        <v>81</v>
      </c>
      <c r="C29" s="147" t="s">
        <v>72</v>
      </c>
      <c r="D29" s="146">
        <v>2</v>
      </c>
      <c r="E29" s="145"/>
      <c r="F29" s="143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</row>
    <row r="30" spans="1:45" ht="13.5" thickTop="1">
      <c r="A30" s="165"/>
      <c r="B30" s="166" t="s">
        <v>11</v>
      </c>
      <c r="C30" s="167"/>
      <c r="D30" s="168"/>
      <c r="E30" s="169"/>
      <c r="F30" s="170">
        <f>SUM(F12:F29)</f>
        <v>0</v>
      </c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</row>
    <row r="31" spans="1:45" ht="12.75">
      <c r="A31" s="173"/>
      <c r="B31" s="171" t="s">
        <v>12</v>
      </c>
      <c r="C31" s="174"/>
      <c r="D31" s="175"/>
      <c r="E31" s="176"/>
      <c r="F31" s="172">
        <f>0.2*F30</f>
        <v>0</v>
      </c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</row>
    <row r="32" spans="1:45" ht="13.5" thickBot="1">
      <c r="A32" s="177"/>
      <c r="B32" s="178" t="s">
        <v>13</v>
      </c>
      <c r="C32" s="179"/>
      <c r="D32" s="180"/>
      <c r="E32" s="181"/>
      <c r="F32" s="182">
        <f>SUM(F30:F31)</f>
        <v>0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</row>
    <row r="33" spans="7:45" ht="12.75"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</row>
    <row r="34" spans="7:45" ht="12.75"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</row>
    <row r="35" spans="1:45" ht="13.5" customHeight="1">
      <c r="A35" s="232" t="s">
        <v>7</v>
      </c>
      <c r="B35" s="233"/>
      <c r="C35" s="234"/>
      <c r="D35" s="235"/>
      <c r="E35" s="236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</row>
    <row r="36" spans="1:45" ht="13.5" customHeight="1">
      <c r="A36" s="237" t="s">
        <v>15</v>
      </c>
      <c r="B36" s="237"/>
      <c r="C36" s="234"/>
      <c r="D36" s="235"/>
      <c r="E36" s="236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</row>
    <row r="37" spans="1:45" ht="13.5" customHeight="1">
      <c r="A37" s="237"/>
      <c r="B37" s="237"/>
      <c r="C37" s="234"/>
      <c r="D37" s="235"/>
      <c r="E37" s="236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</row>
    <row r="38" spans="1:45" ht="13.5" customHeight="1">
      <c r="A38" s="237" t="s">
        <v>189</v>
      </c>
      <c r="B38" s="237"/>
      <c r="C38" s="234"/>
      <c r="D38" s="235"/>
      <c r="E38" s="236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</row>
    <row r="39" spans="1:45" ht="13.5" customHeight="1">
      <c r="A39" s="237" t="s">
        <v>9</v>
      </c>
      <c r="B39" s="237"/>
      <c r="C39" s="234"/>
      <c r="D39" s="235"/>
      <c r="E39" s="236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</row>
    <row r="40" spans="1:45" ht="13.5" customHeight="1">
      <c r="A40" s="237" t="s">
        <v>190</v>
      </c>
      <c r="B40" s="237"/>
      <c r="C40" s="234"/>
      <c r="D40" s="235"/>
      <c r="E40" s="236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</row>
    <row r="41" spans="1:45" ht="13.5" customHeight="1">
      <c r="A41" s="1"/>
      <c r="B41" s="1"/>
      <c r="C41" s="1"/>
      <c r="D41" s="28"/>
      <c r="F41" s="36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</row>
    <row r="42" spans="1:45" ht="13.5" customHeight="1">
      <c r="A42" s="1"/>
      <c r="B42" s="1"/>
      <c r="C42" s="1"/>
      <c r="D42" s="28"/>
      <c r="F42" s="36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</row>
    <row r="43" spans="1:45" ht="13.5" customHeight="1">
      <c r="A43" s="1"/>
      <c r="B43" s="1"/>
      <c r="C43" s="1"/>
      <c r="D43" s="28"/>
      <c r="F43" s="36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ht="13.5" customHeight="1">
      <c r="A44" s="1"/>
      <c r="B44" s="1"/>
      <c r="C44" s="1"/>
      <c r="D44" s="32"/>
      <c r="F44" s="3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ht="12.75">
      <c r="A45" s="1"/>
      <c r="B45" s="1"/>
      <c r="C45" s="1"/>
      <c r="D45" s="28"/>
      <c r="F45" s="36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</row>
    <row r="46" spans="1:45" ht="12.75">
      <c r="A46" s="1"/>
      <c r="B46" s="1"/>
      <c r="C46" s="1"/>
      <c r="D46" s="28"/>
      <c r="F46" s="36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</row>
    <row r="47" spans="1:45" s="6" customFormat="1" ht="12.75">
      <c r="A47" s="7"/>
      <c r="B47" s="8"/>
      <c r="C47" s="7"/>
      <c r="D47" s="29"/>
      <c r="E47" s="37"/>
      <c r="F47" s="30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</row>
    <row r="48" spans="1:45" s="6" customFormat="1" ht="12.75">
      <c r="A48" s="7"/>
      <c r="B48" s="8"/>
      <c r="C48" s="7"/>
      <c r="D48" s="29"/>
      <c r="E48" s="37"/>
      <c r="F48" s="30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</row>
    <row r="49" spans="1:45" s="6" customFormat="1" ht="12.75">
      <c r="A49" s="7"/>
      <c r="B49" s="8"/>
      <c r="C49" s="7"/>
      <c r="D49" s="29"/>
      <c r="E49" s="37"/>
      <c r="F49" s="30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</row>
    <row r="50" spans="2:45" ht="12.75">
      <c r="B50" s="8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</row>
    <row r="51" spans="7:45" ht="12.75"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</row>
    <row r="52" spans="7:45" ht="12.75"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</row>
  </sheetData>
  <sheetProtection/>
  <mergeCells count="11">
    <mergeCell ref="C8:C9"/>
    <mergeCell ref="A1:C1"/>
    <mergeCell ref="A2:C2"/>
    <mergeCell ref="A3:C3"/>
    <mergeCell ref="A4:C4"/>
    <mergeCell ref="D8:D9"/>
    <mergeCell ref="E8:F8"/>
    <mergeCell ref="A6:C6"/>
    <mergeCell ref="D7:F7"/>
    <mergeCell ref="A8:A9"/>
    <mergeCell ref="B8:B9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16">
      <selection activeCell="F40" sqref="F40"/>
    </sheetView>
  </sheetViews>
  <sheetFormatPr defaultColWidth="9.00390625" defaultRowHeight="12.75"/>
  <cols>
    <col min="1" max="1" width="3.875" style="183" customWidth="1"/>
    <col min="2" max="2" width="69.375" style="2" customWidth="1"/>
    <col min="3" max="3" width="6.00390625" style="3" customWidth="1"/>
    <col min="4" max="4" width="7.875" style="4" customWidth="1"/>
    <col min="5" max="5" width="9.00390625" style="35" customWidth="1"/>
    <col min="6" max="6" width="10.875" style="30" bestFit="1" customWidth="1"/>
    <col min="7" max="7" width="9.125" style="1" customWidth="1"/>
    <col min="8" max="8" width="10.875" style="1" bestFit="1" customWidth="1"/>
    <col min="9" max="16384" width="9.125" style="1" customWidth="1"/>
  </cols>
  <sheetData>
    <row r="1" spans="1:6" s="122" customFormat="1" ht="25.5" customHeight="1">
      <c r="A1" s="315" t="s">
        <v>60</v>
      </c>
      <c r="B1" s="315"/>
      <c r="C1" s="315"/>
      <c r="D1" s="121"/>
      <c r="E1" s="121"/>
      <c r="F1" s="121"/>
    </row>
    <row r="2" spans="1:6" s="122" customFormat="1" ht="13.5" customHeight="1">
      <c r="A2" s="315" t="s">
        <v>125</v>
      </c>
      <c r="B2" s="315"/>
      <c r="C2" s="315"/>
      <c r="D2" s="121"/>
      <c r="E2" s="121"/>
      <c r="F2" s="121"/>
    </row>
    <row r="3" spans="1:6" s="122" customFormat="1" ht="13.5" customHeight="1">
      <c r="A3" s="315" t="s">
        <v>182</v>
      </c>
      <c r="B3" s="315"/>
      <c r="C3" s="315"/>
      <c r="D3" s="123"/>
      <c r="E3" s="124"/>
      <c r="F3" s="123"/>
    </row>
    <row r="4" spans="1:6" s="122" customFormat="1" ht="13.5" customHeight="1">
      <c r="A4" s="184"/>
      <c r="B4" s="184"/>
      <c r="C4" s="184"/>
      <c r="D4" s="231"/>
      <c r="E4" s="124"/>
      <c r="F4" s="123"/>
    </row>
    <row r="5" spans="1:6" s="122" customFormat="1" ht="20.25" customHeight="1">
      <c r="A5" s="316" t="s">
        <v>63</v>
      </c>
      <c r="B5" s="317"/>
      <c r="C5" s="317"/>
      <c r="D5" s="125"/>
      <c r="E5" s="125"/>
      <c r="F5" s="125"/>
    </row>
    <row r="6" spans="1:6" ht="13.5" thickBot="1">
      <c r="A6" s="126"/>
      <c r="B6" s="126"/>
      <c r="C6" s="126"/>
      <c r="D6" s="327"/>
      <c r="E6" s="327"/>
      <c r="F6" s="327"/>
    </row>
    <row r="7" spans="1:45" ht="12.75" customHeight="1">
      <c r="A7" s="328" t="s">
        <v>0</v>
      </c>
      <c r="B7" s="330" t="s">
        <v>1</v>
      </c>
      <c r="C7" s="332" t="s">
        <v>2</v>
      </c>
      <c r="D7" s="323" t="s">
        <v>3</v>
      </c>
      <c r="E7" s="325" t="s">
        <v>4</v>
      </c>
      <c r="F7" s="326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</row>
    <row r="8" spans="1:45" ht="12.75">
      <c r="A8" s="329"/>
      <c r="B8" s="331"/>
      <c r="C8" s="333"/>
      <c r="D8" s="324"/>
      <c r="E8" s="127" t="s">
        <v>5</v>
      </c>
      <c r="F8" s="128" t="s">
        <v>6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</row>
    <row r="9" spans="1:45" s="133" customFormat="1" ht="13.5" thickBot="1">
      <c r="A9" s="129">
        <v>1</v>
      </c>
      <c r="B9" s="130">
        <v>2</v>
      </c>
      <c r="C9" s="130">
        <v>3</v>
      </c>
      <c r="D9" s="131">
        <v>4</v>
      </c>
      <c r="E9" s="131">
        <v>5</v>
      </c>
      <c r="F9" s="132">
        <v>6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</row>
    <row r="10" spans="1:45" ht="13.5" customHeight="1" thickTop="1">
      <c r="A10" s="274"/>
      <c r="B10" s="275" t="s">
        <v>181</v>
      </c>
      <c r="C10" s="276"/>
      <c r="D10" s="277"/>
      <c r="E10" s="278"/>
      <c r="F10" s="279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</row>
    <row r="11" spans="1:45" ht="127.5">
      <c r="A11" s="139">
        <v>1</v>
      </c>
      <c r="B11" s="298" t="s">
        <v>183</v>
      </c>
      <c r="C11" s="102" t="s">
        <v>90</v>
      </c>
      <c r="D11" s="146">
        <v>36</v>
      </c>
      <c r="E11" s="142"/>
      <c r="F11" s="143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</row>
    <row r="12" spans="1:45" ht="127.5">
      <c r="A12" s="139">
        <f>A11+1</f>
        <v>2</v>
      </c>
      <c r="B12" s="144" t="s">
        <v>184</v>
      </c>
      <c r="C12" s="102" t="s">
        <v>90</v>
      </c>
      <c r="D12" s="146">
        <v>2</v>
      </c>
      <c r="E12" s="142"/>
      <c r="F12" s="143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2.75">
      <c r="A13" s="139">
        <f>A12+1</f>
        <v>3</v>
      </c>
      <c r="B13" s="144" t="s">
        <v>171</v>
      </c>
      <c r="C13" s="102" t="s">
        <v>90</v>
      </c>
      <c r="D13" s="141">
        <v>36</v>
      </c>
      <c r="E13" s="145"/>
      <c r="F13" s="143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</row>
    <row r="14" spans="1:45" ht="12.75">
      <c r="A14" s="139">
        <f>A13+1</f>
        <v>4</v>
      </c>
      <c r="B14" s="144" t="s">
        <v>172</v>
      </c>
      <c r="C14" s="102" t="s">
        <v>90</v>
      </c>
      <c r="D14" s="146">
        <v>6</v>
      </c>
      <c r="E14" s="145"/>
      <c r="F14" s="143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</row>
    <row r="15" spans="1:45" ht="12.75">
      <c r="A15" s="139">
        <f>A14+1</f>
        <v>5</v>
      </c>
      <c r="B15" s="161" t="s">
        <v>82</v>
      </c>
      <c r="C15" s="147" t="s">
        <v>72</v>
      </c>
      <c r="D15" s="146">
        <v>20</v>
      </c>
      <c r="E15" s="145"/>
      <c r="F15" s="143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</row>
    <row r="16" spans="1:45" ht="20.25" customHeight="1">
      <c r="A16" s="139">
        <f>A15+1</f>
        <v>6</v>
      </c>
      <c r="B16" s="162" t="s">
        <v>83</v>
      </c>
      <c r="C16" s="147" t="s">
        <v>72</v>
      </c>
      <c r="D16" s="146">
        <v>20</v>
      </c>
      <c r="E16" s="145"/>
      <c r="F16" s="143"/>
      <c r="G16" s="122"/>
      <c r="H16" s="122"/>
      <c r="I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</row>
    <row r="17" spans="1:9" s="148" customFormat="1" ht="14.25">
      <c r="A17" s="139">
        <f aca="true" t="shared" si="0" ref="A17:A24">A16+1</f>
        <v>7</v>
      </c>
      <c r="B17" s="162" t="s">
        <v>173</v>
      </c>
      <c r="C17" s="147" t="s">
        <v>41</v>
      </c>
      <c r="D17" s="146">
        <v>1200</v>
      </c>
      <c r="E17" s="145"/>
      <c r="F17" s="143"/>
      <c r="I17" s="122"/>
    </row>
    <row r="18" spans="1:9" s="148" customFormat="1" ht="27" customHeight="1">
      <c r="A18" s="139">
        <f t="shared" si="0"/>
        <v>8</v>
      </c>
      <c r="B18" s="144" t="s">
        <v>174</v>
      </c>
      <c r="C18" s="147" t="s">
        <v>41</v>
      </c>
      <c r="D18" s="146">
        <v>1500</v>
      </c>
      <c r="E18" s="145"/>
      <c r="F18" s="143"/>
      <c r="I18" s="122"/>
    </row>
    <row r="19" spans="1:45" ht="12.75">
      <c r="A19" s="139">
        <f t="shared" si="0"/>
        <v>9</v>
      </c>
      <c r="B19" s="144" t="s">
        <v>185</v>
      </c>
      <c r="C19" s="102" t="s">
        <v>90</v>
      </c>
      <c r="D19" s="146">
        <v>4</v>
      </c>
      <c r="E19" s="145"/>
      <c r="F19" s="143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</row>
    <row r="20" spans="1:45" ht="12.75">
      <c r="A20" s="139">
        <f t="shared" si="0"/>
        <v>10</v>
      </c>
      <c r="B20" s="144" t="s">
        <v>175</v>
      </c>
      <c r="C20" s="102" t="s">
        <v>90</v>
      </c>
      <c r="D20" s="146">
        <v>10</v>
      </c>
      <c r="E20" s="145"/>
      <c r="F20" s="143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</row>
    <row r="21" spans="1:45" ht="12.75">
      <c r="A21" s="139">
        <f t="shared" si="0"/>
        <v>11</v>
      </c>
      <c r="B21" s="144" t="s">
        <v>176</v>
      </c>
      <c r="C21" s="102" t="s">
        <v>90</v>
      </c>
      <c r="D21" s="146">
        <v>1</v>
      </c>
      <c r="E21" s="145"/>
      <c r="F21" s="143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</row>
    <row r="22" spans="1:45" ht="15" customHeight="1">
      <c r="A22" s="139">
        <f t="shared" si="0"/>
        <v>12</v>
      </c>
      <c r="B22" s="144" t="s">
        <v>177</v>
      </c>
      <c r="C22" s="102" t="s">
        <v>90</v>
      </c>
      <c r="D22" s="146">
        <v>2</v>
      </c>
      <c r="E22" s="145"/>
      <c r="F22" s="143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</row>
    <row r="23" spans="1:6" s="148" customFormat="1" ht="16.5" customHeight="1">
      <c r="A23" s="139">
        <f t="shared" si="0"/>
        <v>13</v>
      </c>
      <c r="B23" s="144" t="s">
        <v>178</v>
      </c>
      <c r="C23" s="102" t="s">
        <v>90</v>
      </c>
      <c r="D23" s="146">
        <v>2</v>
      </c>
      <c r="E23" s="145"/>
      <c r="F23" s="143"/>
    </row>
    <row r="24" spans="1:45" ht="25.5">
      <c r="A24" s="139">
        <f t="shared" si="0"/>
        <v>14</v>
      </c>
      <c r="B24" s="144" t="s">
        <v>179</v>
      </c>
      <c r="C24" s="147" t="s">
        <v>41</v>
      </c>
      <c r="D24" s="146">
        <v>800</v>
      </c>
      <c r="E24" s="145"/>
      <c r="F24" s="143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</row>
    <row r="25" spans="1:45" ht="12.75">
      <c r="A25" s="139">
        <v>15</v>
      </c>
      <c r="B25" s="157" t="s">
        <v>186</v>
      </c>
      <c r="C25" s="147" t="s">
        <v>90</v>
      </c>
      <c r="D25" s="146">
        <v>1</v>
      </c>
      <c r="E25" s="145"/>
      <c r="F25" s="143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</row>
    <row r="26" spans="1:45" ht="13.5" thickBot="1">
      <c r="A26" s="139">
        <v>16</v>
      </c>
      <c r="B26" s="157" t="s">
        <v>180</v>
      </c>
      <c r="C26" s="147" t="s">
        <v>72</v>
      </c>
      <c r="D26" s="146">
        <v>2524</v>
      </c>
      <c r="E26" s="299"/>
      <c r="F26" s="300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6" s="148" customFormat="1" ht="15" thickTop="1">
      <c r="A27" s="280"/>
      <c r="B27" s="281" t="s">
        <v>11</v>
      </c>
      <c r="C27" s="282"/>
      <c r="D27" s="283"/>
      <c r="E27" s="284"/>
      <c r="F27" s="285">
        <f>SUM(F10:F25)</f>
        <v>0</v>
      </c>
    </row>
    <row r="28" spans="1:45" s="159" customFormat="1" ht="12.75">
      <c r="A28" s="286"/>
      <c r="B28" s="287" t="s">
        <v>12</v>
      </c>
      <c r="C28" s="288"/>
      <c r="D28" s="289"/>
      <c r="E28" s="290"/>
      <c r="F28" s="291">
        <f>0.2*F27</f>
        <v>0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45" s="159" customFormat="1" ht="13.5" thickBot="1">
      <c r="A29" s="292"/>
      <c r="B29" s="293" t="s">
        <v>13</v>
      </c>
      <c r="C29" s="294"/>
      <c r="D29" s="295"/>
      <c r="E29" s="296"/>
      <c r="F29" s="297">
        <f>SUM(F27:F28)</f>
        <v>0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</row>
    <row r="30" spans="7:45" ht="12.75"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</row>
    <row r="31" spans="7:45" ht="12.75"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</row>
    <row r="32" spans="1:45" ht="12.75">
      <c r="A32" s="232" t="s">
        <v>7</v>
      </c>
      <c r="B32" s="233"/>
      <c r="C32" s="234"/>
      <c r="D32" s="235"/>
      <c r="E32" s="236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</row>
    <row r="33" spans="2:45" ht="12.75">
      <c r="B33" s="237"/>
      <c r="C33" s="234"/>
      <c r="D33" s="235"/>
      <c r="E33" s="236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</row>
    <row r="34" spans="1:45" ht="12.75">
      <c r="A34" s="237" t="s">
        <v>187</v>
      </c>
      <c r="B34" s="237"/>
      <c r="C34" s="234"/>
      <c r="D34" s="235"/>
      <c r="E34" s="236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</row>
    <row r="35" spans="1:45" ht="13.5" customHeight="1">
      <c r="A35" s="237" t="s">
        <v>9</v>
      </c>
      <c r="B35" s="237"/>
      <c r="C35" s="234"/>
      <c r="D35" s="235"/>
      <c r="E35" s="236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</row>
    <row r="36" spans="1:45" ht="13.5" customHeight="1">
      <c r="A36" s="237" t="s">
        <v>188</v>
      </c>
      <c r="B36" s="237"/>
      <c r="C36" s="234"/>
      <c r="D36" s="235"/>
      <c r="E36" s="236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</row>
    <row r="37" spans="1:45" ht="13.5" customHeight="1">
      <c r="A37" s="1"/>
      <c r="B37" s="1"/>
      <c r="C37" s="1"/>
      <c r="D37" s="28"/>
      <c r="F37" s="36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</row>
    <row r="38" spans="1:45" ht="13.5" customHeight="1">
      <c r="A38" s="1"/>
      <c r="B38" s="1"/>
      <c r="C38" s="1"/>
      <c r="D38" s="28"/>
      <c r="F38" s="36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</row>
    <row r="39" spans="1:45" ht="13.5" customHeight="1">
      <c r="A39" s="1"/>
      <c r="B39" s="1"/>
      <c r="C39" s="1"/>
      <c r="D39" s="28"/>
      <c r="F39" s="36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13.5" customHeight="1">
      <c r="A40" s="1"/>
      <c r="B40" s="1"/>
      <c r="C40" s="1"/>
      <c r="D40" s="32"/>
      <c r="F40" s="3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ht="12.75">
      <c r="A41" s="1"/>
      <c r="B41" s="1"/>
      <c r="C41" s="1"/>
      <c r="D41" s="28"/>
      <c r="F41" s="36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</row>
    <row r="42" spans="1:45" ht="12.75">
      <c r="A42" s="1"/>
      <c r="B42" s="1"/>
      <c r="C42" s="1"/>
      <c r="D42" s="28"/>
      <c r="F42" s="36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</row>
    <row r="43" spans="1:45" s="6" customFormat="1" ht="12.75">
      <c r="A43" s="7"/>
      <c r="B43" s="8"/>
      <c r="C43" s="7"/>
      <c r="D43" s="29"/>
      <c r="E43" s="37"/>
      <c r="F43" s="30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</row>
    <row r="44" spans="1:45" s="6" customFormat="1" ht="12.75">
      <c r="A44" s="7"/>
      <c r="B44" s="8"/>
      <c r="C44" s="7"/>
      <c r="D44" s="29"/>
      <c r="E44" s="37"/>
      <c r="F44" s="30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</row>
    <row r="45" spans="1:45" s="6" customFormat="1" ht="12.75">
      <c r="A45" s="7"/>
      <c r="B45" s="8"/>
      <c r="C45" s="7"/>
      <c r="D45" s="29"/>
      <c r="E45" s="37"/>
      <c r="F45" s="30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</row>
    <row r="46" spans="2:45" ht="12.75">
      <c r="B46" s="8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</row>
    <row r="47" spans="7:45" ht="12.75"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</row>
    <row r="48" spans="7:45" ht="12.75"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</row>
  </sheetData>
  <sheetProtection/>
  <mergeCells count="10">
    <mergeCell ref="A7:A8"/>
    <mergeCell ref="B7:B8"/>
    <mergeCell ref="C7:C8"/>
    <mergeCell ref="D7:D8"/>
    <mergeCell ref="E7:F7"/>
    <mergeCell ref="A1:C1"/>
    <mergeCell ref="A2:C2"/>
    <mergeCell ref="A3:C3"/>
    <mergeCell ref="A5:C5"/>
    <mergeCell ref="D6:F6"/>
  </mergeCells>
  <printOptions/>
  <pageMargins left="0.7086614173228347" right="0.7086614173228347" top="0" bottom="0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  ARCH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 Dinev</dc:creator>
  <cp:keywords/>
  <dc:description/>
  <cp:lastModifiedBy>Vanya</cp:lastModifiedBy>
  <cp:lastPrinted>2019-03-11T08:48:24Z</cp:lastPrinted>
  <dcterms:created xsi:type="dcterms:W3CDTF">2002-03-16T13:10:34Z</dcterms:created>
  <dcterms:modified xsi:type="dcterms:W3CDTF">2019-03-11T08:50:21Z</dcterms:modified>
  <cp:category/>
  <cp:version/>
  <cp:contentType/>
  <cp:contentStatus/>
</cp:coreProperties>
</file>