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43" activeTab="0"/>
  </bookViews>
  <sheets>
    <sheet name="КС" sheetId="1" r:id="rId1"/>
  </sheets>
  <definedNames>
    <definedName name="_xlnm.Print_Area" localSheetId="0">'КС'!$C$1:$N$60</definedName>
    <definedName name="_xlnm.Print_Titles" localSheetId="0">'КС'!$6:$6</definedName>
  </definedNames>
  <calcPr fullCalcOnLoad="1"/>
</workbook>
</file>

<file path=xl/sharedStrings.xml><?xml version="1.0" encoding="utf-8"?>
<sst xmlns="http://schemas.openxmlformats.org/spreadsheetml/2006/main" count="112" uniqueCount="70">
  <si>
    <t>№</t>
  </si>
  <si>
    <t>Мярка</t>
  </si>
  <si>
    <t>I. Подготвителни работи</t>
  </si>
  <si>
    <t>бр</t>
  </si>
  <si>
    <t>мсм</t>
  </si>
  <si>
    <t>Количество</t>
  </si>
  <si>
    <t>Изкореняване машинно на дънери от коритото на реката</t>
  </si>
  <si>
    <t>Демонтаж временни бродове</t>
  </si>
  <si>
    <r>
      <t>м</t>
    </r>
    <r>
      <rPr>
        <vertAlign val="superscript"/>
        <sz val="12"/>
        <rFont val="Arial"/>
        <family val="2"/>
      </rPr>
      <t>3</t>
    </r>
  </si>
  <si>
    <t>Натоварване строителни отпадъци на транспорт с багер</t>
  </si>
  <si>
    <r>
      <t>100м</t>
    </r>
    <r>
      <rPr>
        <vertAlign val="superscript"/>
        <sz val="12"/>
        <rFont val="Arial"/>
        <family val="2"/>
      </rPr>
      <t>2</t>
    </r>
  </si>
  <si>
    <t>Изкоп с багер смесен отпадък - тиня, мъртвица, блатна и храстовидна растителност  (при 2 ут.условия) на отвал</t>
  </si>
  <si>
    <t xml:space="preserve">Превоз на дънери и остатъчни клони на 0.5 км на временни депонии </t>
  </si>
  <si>
    <t>Натоварване дънери с тов. машина на транспорт</t>
  </si>
  <si>
    <t>Натоварване с багер на смесен отпадък на транспорт</t>
  </si>
  <si>
    <t>Натоварване годна дървесина на транспорт и превоз до 20 км</t>
  </si>
  <si>
    <t>Единична цена (лв)</t>
  </si>
  <si>
    <t>Стойност (лв)</t>
  </si>
  <si>
    <t xml:space="preserve">Видове дейности </t>
  </si>
  <si>
    <t>Общо количество</t>
  </si>
  <si>
    <t>Участък 1; L=2486.42m; Пр1-Пр17</t>
  </si>
  <si>
    <t>Участък 2; L=1551.98m; Пр17-Пр32</t>
  </si>
  <si>
    <t>Участък 3; L=1865.00m; Пр32-Пр61</t>
  </si>
  <si>
    <t>Участък 4; L=1965.37m; Пр61-Пр.95</t>
  </si>
  <si>
    <t>Участък 5; L=1874.63m; Пр95-Пр111</t>
  </si>
  <si>
    <t>обект „Проект за почистване на речното корито на река Искър  в участъка от края на 500 метровия участък под стената на язовир „Панчарево” до началото на корекцията при „Летище София ”</t>
  </si>
  <si>
    <t>Организиране на временно селище</t>
  </si>
  <si>
    <t>Монтаж на указателни и забранителни табели</t>
  </si>
  <si>
    <t>II. Почистване от растителност</t>
  </si>
  <si>
    <t>Изсичане на храсти и млада гора, вкл. пренасяне до 30м хор. разстояние</t>
  </si>
  <si>
    <t>Окастряне на дебели клони, паднали при резитбата на дърветата</t>
  </si>
  <si>
    <t>Събиране на клони от изрязани дървета, вкл. сортиране на годния материал</t>
  </si>
  <si>
    <t>Разтрупване на ствол на дърво на секции по 1м</t>
  </si>
  <si>
    <t>Раздробяване на негоден за ползване растителен отпадък с моторна дробилка, вкл. натоварването му</t>
  </si>
  <si>
    <t>Отсичане на единични дървета с диаметър до 50см</t>
  </si>
  <si>
    <t>Отсичане на единични дървета с диаметър над 50см</t>
  </si>
  <si>
    <t xml:space="preserve">Извозване на негоден за ползване растителен отпадък до инсталация за биологично третиране на площадка „Хан Богров” </t>
  </si>
  <si>
    <t>IV. Отстраняване на смесен отпадък</t>
  </si>
  <si>
    <t>III. Направа на временни пътища</t>
  </si>
  <si>
    <t>Изкоп с багер за оформяне на основата</t>
  </si>
  <si>
    <t>Разриване с булдозер за подравняване основа</t>
  </si>
  <si>
    <t>Доставка на трошен камък 15-75мм</t>
  </si>
  <si>
    <t>Разриване с булдозер на трошен камък</t>
  </si>
  <si>
    <t>Разриване с булдозер /50% от к-вото/</t>
  </si>
  <si>
    <t>Извозване на смесен отпадък до депо "Враждебна"</t>
  </si>
  <si>
    <t>V. Отбиване на  водата по време на работа</t>
  </si>
  <si>
    <t>Водочерпене с помпа</t>
  </si>
  <si>
    <t>Изкоп с багер за отбивна дига</t>
  </si>
  <si>
    <t xml:space="preserve">Направа на насип за отбивна дига, вкл. уплътняване </t>
  </si>
  <si>
    <t>VI. Отстраняване на строителни отпадъци</t>
  </si>
  <si>
    <t xml:space="preserve">Ръчен изкоп </t>
  </si>
  <si>
    <t>Прибутване с булдозер до временно депо за отцеждане</t>
  </si>
  <si>
    <t>VII. Направа и демонтаж на временен брод през реката</t>
  </si>
  <si>
    <t>Доставка и монтаж на стоманобетонови панели 4.0/1.0/0.3 м</t>
  </si>
  <si>
    <t>Разриване с булдозер за оформяне на терена</t>
  </si>
  <si>
    <t>VIII. Довършителни работи</t>
  </si>
  <si>
    <t xml:space="preserve">Разриване с булдозер за оформяне на бреговете </t>
  </si>
  <si>
    <t>Премахване на временно селище</t>
  </si>
  <si>
    <t>Демонтаж на указателни и забранителни табели</t>
  </si>
  <si>
    <t>КОЛИЧЕСТВЕНO - СТОЙНОСТНА СМЕТКА</t>
  </si>
  <si>
    <t>Кастрене на короните на дървета , пречещи за преминаване на механизация  и транспортни средства до речното корито</t>
  </si>
  <si>
    <t>Извличане изкоренени дървета и дънери механизирано до 150 м от речното корито</t>
  </si>
  <si>
    <t>Извозване строителни отпадъци  депо "Враждебна"</t>
  </si>
  <si>
    <t>Уплътняване с валяк</t>
  </si>
  <si>
    <t>ВСИЧКО:</t>
  </si>
  <si>
    <t>лв</t>
  </si>
  <si>
    <t>10% ДОПЪЛНИТЕЛНИ И НЕПРЕДВИДЕНИ:</t>
  </si>
  <si>
    <t>ВСИЧКО С ДОПЪЛНИТЕЛНИ И НЕПРЕДВИДЕНИ:</t>
  </si>
  <si>
    <t>20% ДДС:</t>
  </si>
  <si>
    <t>ОБЩО: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</si>
</sst>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sz val="24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69"/>
  <sheetViews>
    <sheetView tabSelected="1" view="pageBreakPreview" zoomScale="75" zoomScaleNormal="70" zoomScaleSheetLayoutView="75" workbookViewId="0" topLeftCell="C40">
      <selection activeCell="D55" sqref="D55:D59"/>
    </sheetView>
  </sheetViews>
  <sheetFormatPr defaultColWidth="9.140625" defaultRowHeight="12.75"/>
  <cols>
    <col min="2" max="2" width="3.140625" style="0" customWidth="1"/>
    <col min="3" max="3" width="5.140625" style="0" customWidth="1"/>
    <col min="4" max="4" width="78.57421875" style="0" customWidth="1"/>
    <col min="5" max="5" width="8.00390625" style="0" bestFit="1" customWidth="1"/>
    <col min="6" max="10" width="15.28125" style="0" customWidth="1"/>
    <col min="11" max="11" width="14.28125" style="0" customWidth="1"/>
    <col min="12" max="12" width="13.57421875" style="0" customWidth="1"/>
    <col min="13" max="13" width="21.8515625" style="0" customWidth="1"/>
    <col min="14" max="14" width="4.57421875" style="0" customWidth="1"/>
    <col min="15" max="15" width="20.421875" style="0" customWidth="1"/>
    <col min="17" max="17" width="18.140625" style="0" customWidth="1"/>
  </cols>
  <sheetData>
    <row r="1" spans="3:13" ht="28.5" customHeight="1">
      <c r="C1" s="26"/>
      <c r="D1" s="26"/>
      <c r="E1" s="26"/>
      <c r="F1" s="26"/>
      <c r="H1" s="12"/>
      <c r="I1" s="12"/>
      <c r="J1" s="12"/>
      <c r="K1" s="27"/>
      <c r="L1" s="27"/>
      <c r="M1" s="27"/>
    </row>
    <row r="2" spans="8:13" ht="21.75" customHeight="1">
      <c r="H2" s="28"/>
      <c r="I2" s="28"/>
      <c r="J2" s="28"/>
      <c r="K2" s="28"/>
      <c r="L2" s="28"/>
      <c r="M2" s="28"/>
    </row>
    <row r="3" spans="3:13" ht="44.25" customHeight="1">
      <c r="C3" s="29" t="s">
        <v>59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3:13" ht="57.75" customHeight="1">
      <c r="C4" s="31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69.75" customHeight="1">
      <c r="B5" s="19"/>
      <c r="C5" s="32" t="s">
        <v>0</v>
      </c>
      <c r="D5" s="32" t="s">
        <v>18</v>
      </c>
      <c r="E5" s="32" t="s">
        <v>1</v>
      </c>
      <c r="F5" s="17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34" t="s">
        <v>19</v>
      </c>
      <c r="L5" s="34" t="s">
        <v>16</v>
      </c>
      <c r="M5" s="36" t="s">
        <v>17</v>
      </c>
    </row>
    <row r="6" spans="2:13" ht="42" customHeight="1">
      <c r="B6" s="19"/>
      <c r="C6" s="33"/>
      <c r="D6" s="33"/>
      <c r="E6" s="33"/>
      <c r="F6" s="21" t="s">
        <v>5</v>
      </c>
      <c r="G6" s="20" t="s">
        <v>5</v>
      </c>
      <c r="H6" s="20" t="s">
        <v>5</v>
      </c>
      <c r="I6" s="20" t="s">
        <v>5</v>
      </c>
      <c r="J6" s="20" t="s">
        <v>5</v>
      </c>
      <c r="K6" s="35"/>
      <c r="L6" s="35"/>
      <c r="M6" s="37"/>
    </row>
    <row r="7" spans="3:13" ht="19.5" customHeight="1">
      <c r="C7" s="38" t="s">
        <v>2</v>
      </c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3:13" ht="19.5" customHeight="1">
      <c r="C8" s="1">
        <v>1</v>
      </c>
      <c r="D8" s="2" t="s">
        <v>26</v>
      </c>
      <c r="E8" s="1" t="s">
        <v>3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f>SUM(F8:J8)</f>
        <v>3</v>
      </c>
      <c r="L8" s="7"/>
      <c r="M8" s="7"/>
    </row>
    <row r="9" spans="3:13" ht="18.75" customHeight="1">
      <c r="C9" s="1">
        <f>C8+1</f>
        <v>2</v>
      </c>
      <c r="D9" s="2" t="s">
        <v>27</v>
      </c>
      <c r="E9" s="1" t="s">
        <v>3</v>
      </c>
      <c r="F9" s="3">
        <v>2</v>
      </c>
      <c r="G9" s="3">
        <v>2</v>
      </c>
      <c r="H9" s="3">
        <v>1</v>
      </c>
      <c r="I9" s="3">
        <v>1</v>
      </c>
      <c r="J9" s="3">
        <v>3</v>
      </c>
      <c r="K9" s="3">
        <f>SUM(F9:J9)</f>
        <v>9</v>
      </c>
      <c r="L9" s="7"/>
      <c r="M9" s="7"/>
    </row>
    <row r="10" spans="3:13" ht="19.5" customHeight="1">
      <c r="C10" s="41" t="s">
        <v>28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3:13" ht="30">
      <c r="C11" s="1">
        <v>1</v>
      </c>
      <c r="D11" s="5" t="s">
        <v>29</v>
      </c>
      <c r="E11" s="1" t="s">
        <v>10</v>
      </c>
      <c r="F11" s="3">
        <v>510</v>
      </c>
      <c r="G11" s="3">
        <v>318</v>
      </c>
      <c r="H11" s="3">
        <v>382</v>
      </c>
      <c r="I11" s="3">
        <v>403</v>
      </c>
      <c r="J11" s="3">
        <v>384</v>
      </c>
      <c r="K11" s="3">
        <f>SUM(F11:J11)</f>
        <v>1997</v>
      </c>
      <c r="L11" s="7"/>
      <c r="M11" s="7"/>
    </row>
    <row r="12" spans="3:13" ht="15">
      <c r="C12" s="1">
        <f>C11+1</f>
        <v>2</v>
      </c>
      <c r="D12" s="15" t="s">
        <v>34</v>
      </c>
      <c r="E12" s="1" t="s">
        <v>3</v>
      </c>
      <c r="F12" s="3">
        <v>12</v>
      </c>
      <c r="G12" s="3">
        <v>6</v>
      </c>
      <c r="H12" s="3">
        <v>8</v>
      </c>
      <c r="I12" s="3">
        <v>9</v>
      </c>
      <c r="J12" s="3">
        <v>6</v>
      </c>
      <c r="K12" s="3">
        <f aca="true" t="shared" si="0" ref="K12:K24">SUM(F12:J12)</f>
        <v>41</v>
      </c>
      <c r="L12" s="7"/>
      <c r="M12" s="7"/>
    </row>
    <row r="13" spans="3:13" ht="15">
      <c r="C13" s="1">
        <f>C12+1</f>
        <v>3</v>
      </c>
      <c r="D13" s="15" t="s">
        <v>35</v>
      </c>
      <c r="E13" s="1" t="s">
        <v>3</v>
      </c>
      <c r="F13" s="3">
        <v>14</v>
      </c>
      <c r="G13" s="3">
        <v>11</v>
      </c>
      <c r="H13" s="3">
        <v>12</v>
      </c>
      <c r="I13" s="3">
        <v>11</v>
      </c>
      <c r="J13" s="3">
        <v>14</v>
      </c>
      <c r="K13" s="3">
        <f t="shared" si="0"/>
        <v>62</v>
      </c>
      <c r="L13" s="7"/>
      <c r="M13" s="7"/>
    </row>
    <row r="14" spans="3:13" ht="15">
      <c r="C14" s="1">
        <f aca="true" t="shared" si="1" ref="C14:C24">C13+1</f>
        <v>4</v>
      </c>
      <c r="D14" s="15" t="s">
        <v>30</v>
      </c>
      <c r="E14" s="1" t="s">
        <v>3</v>
      </c>
      <c r="F14" s="3">
        <f>F12*4</f>
        <v>48</v>
      </c>
      <c r="G14" s="3">
        <f>G12*4</f>
        <v>24</v>
      </c>
      <c r="H14" s="3">
        <f>H12*4</f>
        <v>32</v>
      </c>
      <c r="I14" s="3">
        <f>I12*4</f>
        <v>36</v>
      </c>
      <c r="J14" s="3">
        <f>J12*4</f>
        <v>24</v>
      </c>
      <c r="K14" s="3">
        <f t="shared" si="0"/>
        <v>164</v>
      </c>
      <c r="L14" s="7"/>
      <c r="M14" s="7"/>
    </row>
    <row r="15" spans="3:13" ht="30">
      <c r="C15" s="1">
        <f t="shared" si="1"/>
        <v>5</v>
      </c>
      <c r="D15" s="5" t="s">
        <v>31</v>
      </c>
      <c r="E15" s="1" t="s">
        <v>3</v>
      </c>
      <c r="F15" s="3">
        <f>F14</f>
        <v>48</v>
      </c>
      <c r="G15" s="3">
        <f>G14</f>
        <v>24</v>
      </c>
      <c r="H15" s="3">
        <f>H14</f>
        <v>32</v>
      </c>
      <c r="I15" s="3">
        <f>I14</f>
        <v>36</v>
      </c>
      <c r="J15" s="3">
        <f>J14</f>
        <v>24</v>
      </c>
      <c r="K15" s="3">
        <f t="shared" si="0"/>
        <v>164</v>
      </c>
      <c r="L15" s="7"/>
      <c r="M15" s="7"/>
    </row>
    <row r="16" spans="3:13" ht="30">
      <c r="C16" s="1">
        <f t="shared" si="1"/>
        <v>6</v>
      </c>
      <c r="D16" s="5" t="s">
        <v>60</v>
      </c>
      <c r="E16" s="1" t="s">
        <v>3</v>
      </c>
      <c r="F16" s="3">
        <v>140</v>
      </c>
      <c r="G16" s="3">
        <v>80</v>
      </c>
      <c r="H16" s="3">
        <v>85</v>
      </c>
      <c r="I16" s="3">
        <v>90</v>
      </c>
      <c r="J16" s="3">
        <v>80</v>
      </c>
      <c r="K16" s="3">
        <f>SUM(F16:J16)</f>
        <v>475</v>
      </c>
      <c r="L16" s="7"/>
      <c r="M16" s="7"/>
    </row>
    <row r="17" spans="3:13" s="16" customFormat="1" ht="18">
      <c r="C17" s="6">
        <f t="shared" si="1"/>
        <v>7</v>
      </c>
      <c r="D17" s="5" t="s">
        <v>32</v>
      </c>
      <c r="E17" s="6" t="s">
        <v>8</v>
      </c>
      <c r="F17" s="7">
        <f>F22</f>
        <v>213</v>
      </c>
      <c r="G17" s="7">
        <f>G22</f>
        <v>124.5</v>
      </c>
      <c r="H17" s="7">
        <f>H22</f>
        <v>154</v>
      </c>
      <c r="I17" s="7">
        <f>I22</f>
        <v>162</v>
      </c>
      <c r="J17" s="7">
        <f>J22</f>
        <v>138</v>
      </c>
      <c r="K17" s="7">
        <f t="shared" si="0"/>
        <v>791.5</v>
      </c>
      <c r="L17" s="7"/>
      <c r="M17" s="7"/>
    </row>
    <row r="18" spans="3:13" ht="18" customHeight="1">
      <c r="C18" s="1">
        <f t="shared" si="1"/>
        <v>8</v>
      </c>
      <c r="D18" s="15" t="s">
        <v>6</v>
      </c>
      <c r="E18" s="1" t="s">
        <v>3</v>
      </c>
      <c r="F18" s="3">
        <v>34</v>
      </c>
      <c r="G18" s="3">
        <v>22</v>
      </c>
      <c r="H18" s="3">
        <v>31</v>
      </c>
      <c r="I18" s="3">
        <v>38</v>
      </c>
      <c r="J18" s="3">
        <v>36</v>
      </c>
      <c r="K18" s="3">
        <f t="shared" si="0"/>
        <v>161</v>
      </c>
      <c r="L18" s="7"/>
      <c r="M18" s="7"/>
    </row>
    <row r="19" spans="3:13" ht="30" customHeight="1">
      <c r="C19" s="1">
        <f t="shared" si="1"/>
        <v>9</v>
      </c>
      <c r="D19" s="5" t="s">
        <v>61</v>
      </c>
      <c r="E19" s="1" t="s">
        <v>3</v>
      </c>
      <c r="F19" s="3">
        <f>F12+F13+F18</f>
        <v>60</v>
      </c>
      <c r="G19" s="3">
        <f>G12+G13+G18</f>
        <v>39</v>
      </c>
      <c r="H19" s="3">
        <f>H12+H13+H18</f>
        <v>51</v>
      </c>
      <c r="I19" s="3">
        <f>I12+I13+I18</f>
        <v>58</v>
      </c>
      <c r="J19" s="3">
        <f>J12+J13+J18</f>
        <v>56</v>
      </c>
      <c r="K19" s="3">
        <f>SUM(F19:J19)</f>
        <v>264</v>
      </c>
      <c r="L19" s="7"/>
      <c r="M19" s="7"/>
    </row>
    <row r="20" spans="3:13" ht="18" customHeight="1">
      <c r="C20" s="1">
        <f t="shared" si="1"/>
        <v>10</v>
      </c>
      <c r="D20" s="15" t="s">
        <v>13</v>
      </c>
      <c r="E20" s="1" t="s">
        <v>8</v>
      </c>
      <c r="F20" s="3">
        <f>F18*0.9</f>
        <v>30.6</v>
      </c>
      <c r="G20" s="3">
        <f>G18*0.9</f>
        <v>19.8</v>
      </c>
      <c r="H20" s="3">
        <f>H18*0.9</f>
        <v>27.900000000000002</v>
      </c>
      <c r="I20" s="3">
        <f>I18*0.9</f>
        <v>34.2</v>
      </c>
      <c r="J20" s="3">
        <f>J18*0.9</f>
        <v>32.4</v>
      </c>
      <c r="K20" s="3">
        <f t="shared" si="0"/>
        <v>144.9</v>
      </c>
      <c r="L20" s="7"/>
      <c r="M20" s="7"/>
    </row>
    <row r="21" spans="3:13" ht="18">
      <c r="C21" s="1">
        <f t="shared" si="1"/>
        <v>11</v>
      </c>
      <c r="D21" s="15" t="s">
        <v>12</v>
      </c>
      <c r="E21" s="1" t="s">
        <v>8</v>
      </c>
      <c r="F21" s="3">
        <f>F20</f>
        <v>30.6</v>
      </c>
      <c r="G21" s="3">
        <f>G20</f>
        <v>19.8</v>
      </c>
      <c r="H21" s="3">
        <f>H20</f>
        <v>27.900000000000002</v>
      </c>
      <c r="I21" s="3">
        <f>I20</f>
        <v>34.2</v>
      </c>
      <c r="J21" s="3">
        <f>J20</f>
        <v>32.4</v>
      </c>
      <c r="K21" s="3">
        <f t="shared" si="0"/>
        <v>144.9</v>
      </c>
      <c r="L21" s="7"/>
      <c r="M21" s="7"/>
    </row>
    <row r="22" spans="3:13" s="16" customFormat="1" ht="18">
      <c r="C22" s="6">
        <f t="shared" si="1"/>
        <v>12</v>
      </c>
      <c r="D22" s="22" t="s">
        <v>15</v>
      </c>
      <c r="E22" s="6" t="s">
        <v>8</v>
      </c>
      <c r="F22" s="7">
        <f>F12*4.5+F13*4.5+F14*2</f>
        <v>213</v>
      </c>
      <c r="G22" s="7">
        <f>G12*4.5+G13*4.5+G14*2</f>
        <v>124.5</v>
      </c>
      <c r="H22" s="7">
        <f>H12*4.5+H13*4.5+H14*2</f>
        <v>154</v>
      </c>
      <c r="I22" s="7">
        <f>I12*4.5+I13*4.5+I14*2</f>
        <v>162</v>
      </c>
      <c r="J22" s="7">
        <f>J12*4.5+J13*4.5+J14*2</f>
        <v>138</v>
      </c>
      <c r="K22" s="7">
        <f t="shared" si="0"/>
        <v>791.5</v>
      </c>
      <c r="L22" s="7"/>
      <c r="M22" s="7"/>
    </row>
    <row r="23" spans="3:13" ht="33" customHeight="1">
      <c r="C23" s="1">
        <f t="shared" si="1"/>
        <v>13</v>
      </c>
      <c r="D23" s="5" t="s">
        <v>33</v>
      </c>
      <c r="E23" s="1" t="s">
        <v>8</v>
      </c>
      <c r="F23" s="3">
        <f>F11*0.15</f>
        <v>76.5</v>
      </c>
      <c r="G23" s="3">
        <f>G11*0.15</f>
        <v>47.699999999999996</v>
      </c>
      <c r="H23" s="3">
        <f>H11*0.15</f>
        <v>57.3</v>
      </c>
      <c r="I23" s="3">
        <f>I11*0.15</f>
        <v>60.449999999999996</v>
      </c>
      <c r="J23" s="3">
        <f>J11*0.15</f>
        <v>57.599999999999994</v>
      </c>
      <c r="K23" s="3">
        <f t="shared" si="0"/>
        <v>299.54999999999995</v>
      </c>
      <c r="L23" s="7"/>
      <c r="M23" s="7"/>
    </row>
    <row r="24" spans="3:13" ht="33" customHeight="1">
      <c r="C24" s="1">
        <f t="shared" si="1"/>
        <v>14</v>
      </c>
      <c r="D24" s="5" t="s">
        <v>36</v>
      </c>
      <c r="E24" s="1" t="s">
        <v>8</v>
      </c>
      <c r="F24" s="3">
        <f>F23</f>
        <v>76.5</v>
      </c>
      <c r="G24" s="3">
        <f>G23</f>
        <v>47.699999999999996</v>
      </c>
      <c r="H24" s="3">
        <f>H23</f>
        <v>57.3</v>
      </c>
      <c r="I24" s="3">
        <f>I23</f>
        <v>60.449999999999996</v>
      </c>
      <c r="J24" s="3">
        <f>J23</f>
        <v>57.599999999999994</v>
      </c>
      <c r="K24" s="3">
        <f t="shared" si="0"/>
        <v>299.54999999999995</v>
      </c>
      <c r="L24" s="7"/>
      <c r="M24" s="7"/>
    </row>
    <row r="25" spans="3:13" ht="19.5" customHeight="1">
      <c r="C25" s="44" t="s">
        <v>38</v>
      </c>
      <c r="D25" s="45"/>
      <c r="E25" s="45"/>
      <c r="F25" s="45"/>
      <c r="G25" s="45"/>
      <c r="H25" s="45"/>
      <c r="I25" s="45"/>
      <c r="J25" s="45"/>
      <c r="K25" s="45"/>
      <c r="L25" s="45"/>
      <c r="M25" s="46"/>
    </row>
    <row r="26" spans="3:13" ht="18">
      <c r="C26" s="1">
        <v>1</v>
      </c>
      <c r="D26" s="2" t="s">
        <v>39</v>
      </c>
      <c r="E26" s="1" t="s">
        <v>8</v>
      </c>
      <c r="F26" s="3">
        <v>1040</v>
      </c>
      <c r="G26" s="3">
        <v>565</v>
      </c>
      <c r="H26" s="3">
        <v>810</v>
      </c>
      <c r="I26" s="3">
        <v>860</v>
      </c>
      <c r="J26" s="3">
        <v>835</v>
      </c>
      <c r="K26" s="3">
        <f>SUM(F26:J26)</f>
        <v>4110</v>
      </c>
      <c r="L26" s="3"/>
      <c r="M26" s="3"/>
    </row>
    <row r="27" spans="3:13" ht="18">
      <c r="C27" s="1">
        <f>C26+1</f>
        <v>2</v>
      </c>
      <c r="D27" s="2" t="s">
        <v>40</v>
      </c>
      <c r="E27" s="1" t="s">
        <v>8</v>
      </c>
      <c r="F27" s="3">
        <f>F26</f>
        <v>1040</v>
      </c>
      <c r="G27" s="3">
        <f>G26</f>
        <v>565</v>
      </c>
      <c r="H27" s="3">
        <f>H26</f>
        <v>810</v>
      </c>
      <c r="I27" s="3">
        <f>I26</f>
        <v>860</v>
      </c>
      <c r="J27" s="3">
        <f>J26</f>
        <v>835</v>
      </c>
      <c r="K27" s="3">
        <f>SUM(F27:J27)</f>
        <v>4110</v>
      </c>
      <c r="L27" s="3"/>
      <c r="M27" s="3"/>
    </row>
    <row r="28" spans="3:13" s="16" customFormat="1" ht="18">
      <c r="C28" s="6">
        <f>C27+1</f>
        <v>3</v>
      </c>
      <c r="D28" s="5" t="s">
        <v>41</v>
      </c>
      <c r="E28" s="6" t="s">
        <v>8</v>
      </c>
      <c r="F28" s="7">
        <v>4800</v>
      </c>
      <c r="G28" s="7">
        <v>2950</v>
      </c>
      <c r="H28" s="7">
        <v>3550</v>
      </c>
      <c r="I28" s="7">
        <v>3700</v>
      </c>
      <c r="J28" s="7">
        <v>3500</v>
      </c>
      <c r="K28" s="7">
        <f>SUM(F28:J28)</f>
        <v>18500</v>
      </c>
      <c r="L28" s="7"/>
      <c r="M28" s="7"/>
    </row>
    <row r="29" spans="3:13" s="16" customFormat="1" ht="18">
      <c r="C29" s="6">
        <f>C28+1</f>
        <v>4</v>
      </c>
      <c r="D29" s="5" t="s">
        <v>42</v>
      </c>
      <c r="E29" s="6" t="s">
        <v>8</v>
      </c>
      <c r="F29" s="7">
        <f>F28</f>
        <v>4800</v>
      </c>
      <c r="G29" s="7">
        <f>G28</f>
        <v>2950</v>
      </c>
      <c r="H29" s="7">
        <f>H28</f>
        <v>3550</v>
      </c>
      <c r="I29" s="7">
        <f>I28</f>
        <v>3700</v>
      </c>
      <c r="J29" s="7">
        <f>J28</f>
        <v>3500</v>
      </c>
      <c r="K29" s="7">
        <f>SUM(F29:J29)</f>
        <v>18500</v>
      </c>
      <c r="L29" s="7"/>
      <c r="M29" s="7"/>
    </row>
    <row r="30" spans="3:13" s="16" customFormat="1" ht="18">
      <c r="C30" s="6">
        <f>C29+1</f>
        <v>5</v>
      </c>
      <c r="D30" s="5" t="s">
        <v>63</v>
      </c>
      <c r="E30" s="6" t="s">
        <v>10</v>
      </c>
      <c r="F30" s="7">
        <f>2400*2*4/100</f>
        <v>192</v>
      </c>
      <c r="G30" s="7">
        <f>1450*2*4/100</f>
        <v>116</v>
      </c>
      <c r="H30" s="7">
        <f>1780*2*4/100</f>
        <v>142.4</v>
      </c>
      <c r="I30" s="7">
        <f>1870*2*4/100</f>
        <v>149.6</v>
      </c>
      <c r="J30" s="7">
        <f>1790*2*4/100</f>
        <v>143.2</v>
      </c>
      <c r="K30" s="7">
        <f>SUM(F30:J30)</f>
        <v>743.2</v>
      </c>
      <c r="L30" s="7"/>
      <c r="M30" s="7"/>
    </row>
    <row r="31" spans="3:13" ht="19.5" customHeight="1">
      <c r="C31" s="44" t="s">
        <v>37</v>
      </c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3:13" s="16" customFormat="1" ht="30">
      <c r="C32" s="6">
        <v>1</v>
      </c>
      <c r="D32" s="5" t="s">
        <v>11</v>
      </c>
      <c r="E32" s="6" t="s">
        <v>8</v>
      </c>
      <c r="F32" s="7">
        <f>32894/1.3</f>
        <v>25303.076923076922</v>
      </c>
      <c r="G32" s="7">
        <f>20531/1.3</f>
        <v>15793.076923076922</v>
      </c>
      <c r="H32" s="7">
        <f>24673/1.3</f>
        <v>18979.23076923077</v>
      </c>
      <c r="I32" s="7">
        <f>26000/1.3</f>
        <v>20000</v>
      </c>
      <c r="J32" s="7">
        <f>24800/1.3</f>
        <v>19076.923076923078</v>
      </c>
      <c r="K32" s="7">
        <f aca="true" t="shared" si="2" ref="K32:K37">SUM(F32:J32)</f>
        <v>99152.30769230769</v>
      </c>
      <c r="L32" s="7"/>
      <c r="M32" s="7"/>
    </row>
    <row r="33" spans="3:13" ht="18">
      <c r="C33" s="1">
        <f>C32+1</f>
        <v>2</v>
      </c>
      <c r="D33" s="2" t="s">
        <v>51</v>
      </c>
      <c r="E33" s="1" t="s">
        <v>8</v>
      </c>
      <c r="F33" s="3">
        <f>F35</f>
        <v>12778.053846153845</v>
      </c>
      <c r="G33" s="3">
        <f>G35</f>
        <v>7975.503846153845</v>
      </c>
      <c r="H33" s="3">
        <f>H35</f>
        <v>9584.511538461538</v>
      </c>
      <c r="I33" s="3">
        <f>I35</f>
        <v>10100</v>
      </c>
      <c r="J33" s="3">
        <f>J35</f>
        <v>9633.846153846154</v>
      </c>
      <c r="K33" s="3">
        <f t="shared" si="2"/>
        <v>50071.915384615386</v>
      </c>
      <c r="L33" s="3"/>
      <c r="M33" s="3"/>
    </row>
    <row r="34" spans="3:13" ht="18">
      <c r="C34" s="1">
        <f>C33+1</f>
        <v>3</v>
      </c>
      <c r="D34" s="2" t="s">
        <v>43</v>
      </c>
      <c r="E34" s="1" t="s">
        <v>8</v>
      </c>
      <c r="F34" s="3">
        <f>F32*0.5</f>
        <v>12651.538461538461</v>
      </c>
      <c r="G34" s="3">
        <f>G32*0.5</f>
        <v>7896.538461538461</v>
      </c>
      <c r="H34" s="3">
        <f>H32*0.5</f>
        <v>9489.615384615385</v>
      </c>
      <c r="I34" s="3">
        <f>I32*0.5</f>
        <v>10000</v>
      </c>
      <c r="J34" s="3">
        <f>J32*0.5</f>
        <v>9538.461538461539</v>
      </c>
      <c r="K34" s="3">
        <f t="shared" si="2"/>
        <v>49576.153846153844</v>
      </c>
      <c r="L34" s="3"/>
      <c r="M34" s="3"/>
    </row>
    <row r="35" spans="3:13" ht="18">
      <c r="C35" s="1">
        <f>C34+1</f>
        <v>4</v>
      </c>
      <c r="D35" s="5" t="s">
        <v>14</v>
      </c>
      <c r="E35" s="1" t="s">
        <v>8</v>
      </c>
      <c r="F35" s="3">
        <f>F32-F34+F37</f>
        <v>12778.053846153845</v>
      </c>
      <c r="G35" s="3">
        <f>G32-G34+G37</f>
        <v>7975.503846153845</v>
      </c>
      <c r="H35" s="3">
        <f>H32-H34+H37</f>
        <v>9584.511538461538</v>
      </c>
      <c r="I35" s="3">
        <f>I32-I34+I37</f>
        <v>10100</v>
      </c>
      <c r="J35" s="3">
        <f>J32-J34+J37</f>
        <v>9633.846153846154</v>
      </c>
      <c r="K35" s="3">
        <f t="shared" si="2"/>
        <v>50071.915384615386</v>
      </c>
      <c r="L35" s="3"/>
      <c r="M35" s="3"/>
    </row>
    <row r="36" spans="3:13" ht="18">
      <c r="C36" s="1">
        <f>C35+1</f>
        <v>5</v>
      </c>
      <c r="D36" s="2" t="s">
        <v>44</v>
      </c>
      <c r="E36" s="1" t="s">
        <v>8</v>
      </c>
      <c r="F36" s="3">
        <f>F35</f>
        <v>12778.053846153845</v>
      </c>
      <c r="G36" s="3">
        <f>G35</f>
        <v>7975.503846153845</v>
      </c>
      <c r="H36" s="3">
        <f>H35</f>
        <v>9584.511538461538</v>
      </c>
      <c r="I36" s="3">
        <f>I35</f>
        <v>10100</v>
      </c>
      <c r="J36" s="3">
        <f>J35</f>
        <v>9633.846153846154</v>
      </c>
      <c r="K36" s="3">
        <f t="shared" si="2"/>
        <v>50071.915384615386</v>
      </c>
      <c r="L36" s="3"/>
      <c r="M36" s="3"/>
    </row>
    <row r="37" spans="3:13" ht="18">
      <c r="C37" s="1">
        <f>C36+1</f>
        <v>6</v>
      </c>
      <c r="D37" s="2" t="s">
        <v>50</v>
      </c>
      <c r="E37" s="1" t="s">
        <v>8</v>
      </c>
      <c r="F37" s="3">
        <f>F32*0.005</f>
        <v>126.51538461538462</v>
      </c>
      <c r="G37" s="3">
        <f>G32*0.005</f>
        <v>78.96538461538461</v>
      </c>
      <c r="H37" s="3">
        <f>H32*0.005</f>
        <v>94.89615384615385</v>
      </c>
      <c r="I37" s="3">
        <f>I32*0.005</f>
        <v>100</v>
      </c>
      <c r="J37" s="3">
        <f>J32*0.005</f>
        <v>95.38461538461539</v>
      </c>
      <c r="K37" s="3">
        <f t="shared" si="2"/>
        <v>495.7615384615384</v>
      </c>
      <c r="L37" s="3"/>
      <c r="M37" s="3"/>
    </row>
    <row r="38" spans="3:13" ht="19.5" customHeight="1">
      <c r="C38" s="44" t="s">
        <v>45</v>
      </c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3:13" ht="15">
      <c r="C39" s="1">
        <v>1</v>
      </c>
      <c r="D39" s="5" t="s">
        <v>46</v>
      </c>
      <c r="E39" s="1" t="s">
        <v>4</v>
      </c>
      <c r="F39" s="7">
        <v>24</v>
      </c>
      <c r="G39" s="7">
        <v>14</v>
      </c>
      <c r="H39" s="7">
        <v>16</v>
      </c>
      <c r="I39" s="7">
        <v>17</v>
      </c>
      <c r="J39" s="7">
        <v>16</v>
      </c>
      <c r="K39" s="3">
        <f>SUM(F39:J39)</f>
        <v>87</v>
      </c>
      <c r="L39" s="7"/>
      <c r="M39" s="7"/>
    </row>
    <row r="40" spans="3:13" ht="18">
      <c r="C40" s="1">
        <f>C39+1</f>
        <v>2</v>
      </c>
      <c r="D40" s="5" t="s">
        <v>47</v>
      </c>
      <c r="E40" s="1" t="s">
        <v>8</v>
      </c>
      <c r="F40" s="7">
        <v>250</v>
      </c>
      <c r="G40" s="7">
        <v>150</v>
      </c>
      <c r="H40" s="7">
        <v>185</v>
      </c>
      <c r="I40" s="7">
        <v>195</v>
      </c>
      <c r="J40" s="7">
        <v>180</v>
      </c>
      <c r="K40" s="3">
        <f>SUM(F40:J40)</f>
        <v>960</v>
      </c>
      <c r="L40" s="3"/>
      <c r="M40" s="3"/>
    </row>
    <row r="41" spans="3:13" ht="18" customHeight="1">
      <c r="C41" s="1">
        <f>C40+1</f>
        <v>3</v>
      </c>
      <c r="D41" s="5" t="s">
        <v>48</v>
      </c>
      <c r="E41" s="1" t="s">
        <v>8</v>
      </c>
      <c r="F41" s="7">
        <v>585</v>
      </c>
      <c r="G41" s="7">
        <v>370</v>
      </c>
      <c r="H41" s="7">
        <v>460</v>
      </c>
      <c r="I41" s="7">
        <v>490</v>
      </c>
      <c r="J41" s="7">
        <v>465</v>
      </c>
      <c r="K41" s="3">
        <f>SUM(F41:J41)</f>
        <v>2370</v>
      </c>
      <c r="L41" s="3"/>
      <c r="M41" s="3"/>
    </row>
    <row r="42" spans="3:13" ht="19.5" customHeight="1">
      <c r="C42" s="44" t="s">
        <v>49</v>
      </c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3:13" s="16" customFormat="1" ht="18">
      <c r="C43" s="6">
        <v>1</v>
      </c>
      <c r="D43" s="5" t="s">
        <v>9</v>
      </c>
      <c r="E43" s="6" t="s">
        <v>8</v>
      </c>
      <c r="F43" s="7">
        <f>65*1.5</f>
        <v>97.5</v>
      </c>
      <c r="G43" s="7">
        <f>40*1.5</f>
        <v>60</v>
      </c>
      <c r="H43" s="7">
        <f>48*1.5</f>
        <v>72</v>
      </c>
      <c r="I43" s="7">
        <f>51*1.5</f>
        <v>76.5</v>
      </c>
      <c r="J43" s="7">
        <f>49*1.5</f>
        <v>73.5</v>
      </c>
      <c r="K43" s="7">
        <f>SUM(F43:J43)</f>
        <v>379.5</v>
      </c>
      <c r="L43" s="7"/>
      <c r="M43" s="7"/>
    </row>
    <row r="44" spans="3:13" s="16" customFormat="1" ht="18">
      <c r="C44" s="6">
        <f>C43+1</f>
        <v>2</v>
      </c>
      <c r="D44" s="5" t="s">
        <v>62</v>
      </c>
      <c r="E44" s="6" t="s">
        <v>8</v>
      </c>
      <c r="F44" s="7">
        <f>F43</f>
        <v>97.5</v>
      </c>
      <c r="G44" s="7">
        <f>G43</f>
        <v>60</v>
      </c>
      <c r="H44" s="7">
        <f>H43</f>
        <v>72</v>
      </c>
      <c r="I44" s="7">
        <f>I43</f>
        <v>76.5</v>
      </c>
      <c r="J44" s="7">
        <f>J43</f>
        <v>73.5</v>
      </c>
      <c r="K44" s="7">
        <f>SUM(F44:J44)</f>
        <v>379.5</v>
      </c>
      <c r="L44" s="7"/>
      <c r="M44" s="7"/>
    </row>
    <row r="45" spans="3:13" ht="19.5" customHeight="1">
      <c r="C45" s="44" t="s">
        <v>52</v>
      </c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3:13" ht="15">
      <c r="C46" s="1">
        <v>1</v>
      </c>
      <c r="D46" s="2" t="s">
        <v>53</v>
      </c>
      <c r="E46" s="1" t="s">
        <v>3</v>
      </c>
      <c r="F46" s="3">
        <v>20</v>
      </c>
      <c r="G46" s="3">
        <v>0</v>
      </c>
      <c r="H46" s="3">
        <v>20</v>
      </c>
      <c r="I46" s="3">
        <v>0</v>
      </c>
      <c r="J46" s="3">
        <v>20</v>
      </c>
      <c r="K46" s="3">
        <f>SUM(F46:J46)</f>
        <v>60</v>
      </c>
      <c r="L46" s="7"/>
      <c r="M46" s="7"/>
    </row>
    <row r="47" spans="3:13" ht="18">
      <c r="C47" s="1">
        <f>C46+1</f>
        <v>2</v>
      </c>
      <c r="D47" s="2" t="s">
        <v>54</v>
      </c>
      <c r="E47" s="6" t="s">
        <v>8</v>
      </c>
      <c r="F47" s="3">
        <v>15</v>
      </c>
      <c r="G47" s="3">
        <v>0</v>
      </c>
      <c r="H47" s="3">
        <v>15</v>
      </c>
      <c r="I47" s="3">
        <v>0</v>
      </c>
      <c r="J47" s="3">
        <v>15</v>
      </c>
      <c r="K47" s="3">
        <f>SUM(F47:J47)</f>
        <v>45</v>
      </c>
      <c r="L47" s="3"/>
      <c r="M47" s="3"/>
    </row>
    <row r="48" spans="3:13" ht="18" customHeight="1">
      <c r="C48" s="1">
        <f>C47+1</f>
        <v>3</v>
      </c>
      <c r="D48" s="2" t="s">
        <v>7</v>
      </c>
      <c r="E48" s="1" t="s">
        <v>3</v>
      </c>
      <c r="F48" s="7">
        <f>F46</f>
        <v>20</v>
      </c>
      <c r="G48" s="7">
        <f>G46</f>
        <v>0</v>
      </c>
      <c r="H48" s="7">
        <f>H46</f>
        <v>20</v>
      </c>
      <c r="I48" s="7">
        <f>I46</f>
        <v>0</v>
      </c>
      <c r="J48" s="7">
        <f>J46</f>
        <v>20</v>
      </c>
      <c r="K48" s="3">
        <f>SUM(F48:J48)</f>
        <v>60</v>
      </c>
      <c r="L48" s="3"/>
      <c r="M48" s="3"/>
    </row>
    <row r="49" spans="3:13" ht="19.5" customHeight="1">
      <c r="C49" s="41" t="s">
        <v>55</v>
      </c>
      <c r="D49" s="42"/>
      <c r="E49" s="42"/>
      <c r="F49" s="42"/>
      <c r="G49" s="42"/>
      <c r="H49" s="42"/>
      <c r="I49" s="42"/>
      <c r="J49" s="42"/>
      <c r="K49" s="42"/>
      <c r="L49" s="42"/>
      <c r="M49" s="43"/>
    </row>
    <row r="50" spans="3:13" ht="18">
      <c r="C50" s="1">
        <v>1</v>
      </c>
      <c r="D50" s="2" t="s">
        <v>56</v>
      </c>
      <c r="E50" s="1" t="s">
        <v>8</v>
      </c>
      <c r="F50" s="3">
        <v>680</v>
      </c>
      <c r="G50" s="3">
        <v>520</v>
      </c>
      <c r="H50" s="3">
        <v>540</v>
      </c>
      <c r="I50" s="3">
        <v>580</v>
      </c>
      <c r="J50" s="3">
        <v>560</v>
      </c>
      <c r="K50" s="3">
        <f>SUM(F50:J50)</f>
        <v>2880</v>
      </c>
      <c r="L50" s="3"/>
      <c r="M50" s="3"/>
    </row>
    <row r="51" spans="3:13" ht="15">
      <c r="C51" s="1">
        <f>C50+1</f>
        <v>2</v>
      </c>
      <c r="D51" s="2" t="s">
        <v>57</v>
      </c>
      <c r="E51" s="1" t="s">
        <v>3</v>
      </c>
      <c r="F51" s="3">
        <v>1</v>
      </c>
      <c r="G51" s="3">
        <v>0</v>
      </c>
      <c r="H51" s="3">
        <v>1</v>
      </c>
      <c r="I51" s="3">
        <v>0</v>
      </c>
      <c r="J51" s="3">
        <v>1</v>
      </c>
      <c r="K51" s="3">
        <f>SUM(F51:J51)</f>
        <v>3</v>
      </c>
      <c r="L51" s="3"/>
      <c r="M51" s="3"/>
    </row>
    <row r="52" spans="3:13" ht="15">
      <c r="C52" s="1">
        <f>C51+1</f>
        <v>3</v>
      </c>
      <c r="D52" s="2" t="s">
        <v>58</v>
      </c>
      <c r="E52" s="1" t="s">
        <v>3</v>
      </c>
      <c r="F52" s="3">
        <v>2</v>
      </c>
      <c r="G52" s="3">
        <v>2</v>
      </c>
      <c r="H52" s="3">
        <v>1</v>
      </c>
      <c r="I52" s="3">
        <v>1</v>
      </c>
      <c r="J52" s="3">
        <v>3</v>
      </c>
      <c r="K52" s="3">
        <f>SUM(F52:J52)</f>
        <v>9</v>
      </c>
      <c r="L52" s="3"/>
      <c r="M52" s="3"/>
    </row>
    <row r="53" spans="3:13" ht="15.75">
      <c r="C53" s="4"/>
      <c r="D53" s="2"/>
      <c r="E53" s="1"/>
      <c r="F53" s="3"/>
      <c r="G53" s="3"/>
      <c r="H53" s="3"/>
      <c r="I53" s="3"/>
      <c r="J53" s="3"/>
      <c r="K53" s="3"/>
      <c r="L53" s="3"/>
      <c r="M53" s="3"/>
    </row>
    <row r="54" ht="12.75">
      <c r="M54" s="24"/>
    </row>
    <row r="55" spans="4:17" ht="18">
      <c r="D55" s="23"/>
      <c r="F55" s="10"/>
      <c r="G55" s="10"/>
      <c r="H55" s="10"/>
      <c r="I55" s="10"/>
      <c r="J55" s="10"/>
      <c r="K55" s="11"/>
      <c r="L55" s="14" t="s">
        <v>64</v>
      </c>
      <c r="M55" s="25"/>
      <c r="N55" s="10" t="s">
        <v>65</v>
      </c>
      <c r="O55" s="8"/>
      <c r="Q55" s="8"/>
    </row>
    <row r="56" spans="4:14" ht="18">
      <c r="D56" s="23"/>
      <c r="F56" s="13"/>
      <c r="G56" s="47" t="s">
        <v>66</v>
      </c>
      <c r="H56" s="47"/>
      <c r="I56" s="47"/>
      <c r="J56" s="47"/>
      <c r="K56" s="47"/>
      <c r="L56" s="47"/>
      <c r="M56" s="25"/>
      <c r="N56" s="10" t="s">
        <v>65</v>
      </c>
    </row>
    <row r="57" spans="6:14" ht="18">
      <c r="F57" s="13"/>
      <c r="G57" s="47" t="s">
        <v>67</v>
      </c>
      <c r="H57" s="47"/>
      <c r="I57" s="47"/>
      <c r="J57" s="47"/>
      <c r="K57" s="47"/>
      <c r="L57" s="47"/>
      <c r="M57" s="25"/>
      <c r="N57" s="10" t="s">
        <v>65</v>
      </c>
    </row>
    <row r="58" spans="4:14" ht="18">
      <c r="D58" s="23"/>
      <c r="F58" s="10"/>
      <c r="G58" s="10"/>
      <c r="H58" s="10"/>
      <c r="I58" s="10"/>
      <c r="J58" s="10"/>
      <c r="K58" s="11"/>
      <c r="L58" s="11" t="s">
        <v>68</v>
      </c>
      <c r="M58" s="25"/>
      <c r="N58" s="10" t="s">
        <v>65</v>
      </c>
    </row>
    <row r="59" spans="4:14" ht="18">
      <c r="D59" s="23"/>
      <c r="F59" s="10"/>
      <c r="G59" s="10"/>
      <c r="H59" s="10"/>
      <c r="I59" s="10"/>
      <c r="J59" s="10"/>
      <c r="K59" s="11"/>
      <c r="L59" s="11" t="s">
        <v>69</v>
      </c>
      <c r="M59" s="25"/>
      <c r="N59" s="10" t="s">
        <v>65</v>
      </c>
    </row>
    <row r="60" spans="6:13" ht="15">
      <c r="F60" s="9"/>
      <c r="G60" s="9"/>
      <c r="H60" s="9"/>
      <c r="I60" s="9"/>
      <c r="J60" s="9"/>
      <c r="K60" s="9"/>
      <c r="L60" s="9"/>
      <c r="M60" s="9"/>
    </row>
    <row r="65" spans="11:14" ht="15.75" customHeight="1">
      <c r="K65" s="10"/>
      <c r="L65" s="10"/>
      <c r="M65" s="10"/>
      <c r="N65" s="11"/>
    </row>
    <row r="66" spans="11:14" ht="15.75" customHeight="1">
      <c r="K66" s="47"/>
      <c r="L66" s="47"/>
      <c r="M66" s="47"/>
      <c r="N66" s="47"/>
    </row>
    <row r="67" spans="11:14" ht="15.75" customHeight="1">
      <c r="K67" s="47"/>
      <c r="L67" s="47"/>
      <c r="M67" s="47"/>
      <c r="N67" s="47"/>
    </row>
    <row r="68" spans="11:14" ht="15.75" customHeight="1">
      <c r="K68" s="10"/>
      <c r="L68" s="10"/>
      <c r="M68" s="10"/>
      <c r="N68" s="11"/>
    </row>
    <row r="69" spans="11:14" ht="15.75" customHeight="1">
      <c r="K69" s="10"/>
      <c r="L69" s="10"/>
      <c r="M69" s="10"/>
      <c r="N69" s="11"/>
    </row>
  </sheetData>
  <sheetProtection/>
  <mergeCells count="23">
    <mergeCell ref="K67:N67"/>
    <mergeCell ref="C42:M42"/>
    <mergeCell ref="C45:M45"/>
    <mergeCell ref="C49:M49"/>
    <mergeCell ref="G56:L56"/>
    <mergeCell ref="G57:L57"/>
    <mergeCell ref="K66:N66"/>
    <mergeCell ref="M5:M6"/>
    <mergeCell ref="C7:M7"/>
    <mergeCell ref="C10:M10"/>
    <mergeCell ref="C25:M25"/>
    <mergeCell ref="C31:M31"/>
    <mergeCell ref="C38:M38"/>
    <mergeCell ref="C1:F1"/>
    <mergeCell ref="K1:M1"/>
    <mergeCell ref="H2:M2"/>
    <mergeCell ref="C3:M3"/>
    <mergeCell ref="C4:M4"/>
    <mergeCell ref="C5:C6"/>
    <mergeCell ref="D5:D6"/>
    <mergeCell ref="E5:E6"/>
    <mergeCell ref="K5:K6"/>
    <mergeCell ref="L5:L6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Windows User</cp:lastModifiedBy>
  <cp:lastPrinted>2018-10-04T08:47:40Z</cp:lastPrinted>
  <dcterms:created xsi:type="dcterms:W3CDTF">2010-08-27T05:11:34Z</dcterms:created>
  <dcterms:modified xsi:type="dcterms:W3CDTF">2018-10-04T08:48:15Z</dcterms:modified>
  <cp:category/>
  <cp:version/>
  <cp:contentType/>
  <cp:contentStatus/>
</cp:coreProperties>
</file>