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Добрина Йорданова\2019\18_ПСОВ\За публикуване\"/>
    </mc:Choice>
  </mc:AlternateContent>
  <bookViews>
    <workbookView xWindow="0" yWindow="0" windowWidth="16200" windowHeight="11655" tabRatio="791"/>
  </bookViews>
  <sheets>
    <sheet name="КС - ВАРИАНТ 3" sheetId="7" r:id="rId1"/>
  </sheets>
  <externalReferences>
    <externalReference r:id="rId2"/>
  </externalReferences>
  <definedNames>
    <definedName name="_xlnm._FilterDatabase" localSheetId="0" hidden="1">'КС - ВАРИАНТ 3'!$A$4:$X$4</definedName>
    <definedName name="dati" localSheetId="0">#REF!</definedName>
    <definedName name="dati">#REF!</definedName>
    <definedName name="depo" localSheetId="0">#REF!</definedName>
    <definedName name="depo">[1]Q!$C$3:$C$227</definedName>
    <definedName name="mbt" localSheetId="0">#REF!</definedName>
    <definedName name="mbt">[1]Q!$F$3:$F$227</definedName>
    <definedName name="_xlnm.Print_Area" localSheetId="0">'КС - ВАРИАНТ 3'!$A$2:$L$85</definedName>
    <definedName name="_xlnm.Print_Titles" localSheetId="0">'КС - ВАРИАНТ 3'!$2:$5</definedName>
    <definedName name="Z_9B901EE0_239F_45F7_B546_B738B9DED315_.wvu.PrintArea" localSheetId="0" hidden="1">'КС - ВАРИАНТ 3'!$A$2:$L$82</definedName>
    <definedName name="Z_9B901EE0_239F_45F7_B546_B738B9DED315_.wvu.PrintTitles" localSheetId="0" hidden="1">'КС - ВАРИАНТ 3'!$2:$5</definedName>
    <definedName name="Z_FFD2071C_7B58_4547_B922_908B26FCB4FE_.wvu.PrintArea" localSheetId="0" hidden="1">'КС - ВАРИАНТ 3'!$A$2:$L$81</definedName>
    <definedName name="Z_FFD2071C_7B58_4547_B922_908B26FCB4FE_.wvu.PrintTitles" localSheetId="0" hidden="1">'КС - ВАРИАНТ 3'!$2:$5</definedName>
  </definedNames>
  <calcPr calcId="162913"/>
  <customWorkbookViews>
    <customWorkbookView name="Tsveta Engiozova - Personal View" guid="{9B901EE0-239F-45F7-B546-B738B9DED315}" mergeInterval="0" personalView="1" maximized="1" windowWidth="1920" windowHeight="728" tabRatio="791" activeSheetId="6"/>
    <customWorkbookView name="Jivko Tsenov - Personal View" guid="{FFD2071C-7B58-4547-B922-908B26FCB4FE}" mergeInterval="0" personalView="1" maximized="1" xWindow="-8" yWindow="-8" windowWidth="2576" windowHeight="1416" tabRatio="791" activeSheetId="15"/>
  </customWorkbookViews>
</workbook>
</file>

<file path=xl/calcChain.xml><?xml version="1.0" encoding="utf-8"?>
<calcChain xmlns="http://schemas.openxmlformats.org/spreadsheetml/2006/main">
  <c r="L80" i="7" l="1"/>
  <c r="L81" i="7" s="1"/>
  <c r="I80" i="7"/>
  <c r="I81" i="7" s="1"/>
  <c r="F80" i="7"/>
  <c r="F81" i="7" s="1"/>
  <c r="P39" i="7"/>
  <c r="P40" i="7"/>
  <c r="P41" i="7"/>
  <c r="P11" i="7"/>
  <c r="P14" i="7"/>
  <c r="P18" i="7"/>
  <c r="N20" i="7"/>
  <c r="N23" i="7"/>
  <c r="P38" i="7"/>
  <c r="P45" i="7"/>
  <c r="O46" i="7"/>
  <c r="P47" i="7"/>
  <c r="P48" i="7"/>
  <c r="P49" i="7"/>
  <c r="P51" i="7"/>
  <c r="P62" i="7"/>
  <c r="P66" i="7"/>
  <c r="P68" i="7"/>
  <c r="P71" i="7"/>
  <c r="B66" i="7" l="1"/>
  <c r="D66" i="7"/>
  <c r="R18" i="7" l="1"/>
  <c r="R19" i="7" s="1"/>
  <c r="B49" i="7"/>
  <c r="D49" i="7" l="1"/>
  <c r="D71" i="7" l="1"/>
  <c r="B71" i="7"/>
  <c r="D68" i="7"/>
  <c r="B68" i="7"/>
  <c r="D62" i="7"/>
  <c r="B62" i="7"/>
  <c r="D61" i="7"/>
  <c r="D48" i="7"/>
  <c r="B48" i="7"/>
  <c r="D47" i="7"/>
  <c r="B47" i="7"/>
  <c r="B46" i="7"/>
  <c r="D45" i="7"/>
  <c r="B45" i="7"/>
  <c r="D41" i="7"/>
  <c r="B41" i="7"/>
  <c r="D40" i="7"/>
  <c r="B40" i="7"/>
  <c r="D39" i="7"/>
  <c r="B39" i="7"/>
  <c r="D38" i="7"/>
  <c r="B38" i="7"/>
  <c r="D18" i="7"/>
  <c r="B18" i="7"/>
  <c r="D14" i="7"/>
  <c r="B14" i="7"/>
  <c r="D11" i="7"/>
  <c r="B11" i="7"/>
  <c r="A7" i="7"/>
  <c r="A8" i="7" s="1"/>
  <c r="A9" i="7" s="1"/>
  <c r="A10" i="7" l="1"/>
  <c r="A11" i="7" s="1"/>
  <c r="A12" i="7" s="1"/>
  <c r="A13" i="7" s="1"/>
  <c r="A14" i="7" s="1"/>
  <c r="A15" i="7" s="1"/>
  <c r="A16" i="7" l="1"/>
  <c r="A17" i="7" s="1"/>
  <c r="A18" i="7" s="1"/>
  <c r="A19" i="7" s="1"/>
  <c r="A20" i="7" s="1"/>
  <c r="A21" i="7" s="1"/>
  <c r="A22" i="7" s="1"/>
  <c r="A23" i="7" s="1"/>
  <c r="A24" i="7" s="1"/>
  <c r="A25" i="7" l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l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l="1"/>
  <c r="A68" i="7" s="1"/>
  <c r="A69" i="7" s="1"/>
  <c r="A70" i="7" s="1"/>
  <c r="A71" i="7" s="1"/>
  <c r="A72" i="7" s="1"/>
  <c r="A73" i="7" s="1"/>
  <c r="A74" i="7" s="1"/>
  <c r="A75" i="7" s="1"/>
  <c r="A76" i="7" s="1"/>
  <c r="A78" i="7" s="1"/>
  <c r="A79" i="7" s="1"/>
</calcChain>
</file>

<file path=xl/sharedStrings.xml><?xml version="1.0" encoding="utf-8"?>
<sst xmlns="http://schemas.openxmlformats.org/spreadsheetml/2006/main" count="188" uniqueCount="99">
  <si>
    <t>№</t>
  </si>
  <si>
    <t>Наименование</t>
  </si>
  <si>
    <t>Ед.м.</t>
  </si>
  <si>
    <t>бр.</t>
  </si>
  <si>
    <t>Строителни работи</t>
  </si>
  <si>
    <t>Електро и SCADA</t>
  </si>
  <si>
    <t>Технологично оборудване</t>
  </si>
  <si>
    <t>Електро и
SCADA</t>
  </si>
  <si>
    <t>Пояснение</t>
  </si>
  <si>
    <t>Вид и диаметър на тр.</t>
  </si>
  <si>
    <r>
      <t>L/F, m/m</t>
    </r>
    <r>
      <rPr>
        <b/>
        <vertAlign val="superscript"/>
        <sz val="10"/>
        <rFont val="Segoe UI Light"/>
        <family val="2"/>
        <charset val="204"/>
      </rPr>
      <t>2</t>
    </r>
  </si>
  <si>
    <t>количество</t>
  </si>
  <si>
    <t>ед.цена, лв.</t>
  </si>
  <si>
    <t>стойност, лв.</t>
  </si>
  <si>
    <t>ЛИНИЯ НА ОТПАДЪЧНАТА ВОДА</t>
  </si>
  <si>
    <t>Изграждане на обслужваща пътека и стълбище за връзка между СРОВ и ПСОВ</t>
  </si>
  <si>
    <r>
      <t>Доставка и монтаж на аерационна система с фини мехурчета за р-р за инфилтрат от депо с р-ри: R=5000mm; H=7650mm; V=600m</t>
    </r>
    <r>
      <rPr>
        <vertAlign val="superscript"/>
        <sz val="10"/>
        <rFont val="Segoe UI Light"/>
        <family val="2"/>
        <charset val="204"/>
      </rPr>
      <t>3</t>
    </r>
  </si>
  <si>
    <t>м'</t>
  </si>
  <si>
    <t>въздух</t>
  </si>
  <si>
    <t>AISI 80</t>
  </si>
  <si>
    <t xml:space="preserve">Изграждане на преградна стена в черпателен р-р с р-ри: L=2700mm; B=300mm; H=2700mm; </t>
  </si>
  <si>
    <t>на входна ПС</t>
  </si>
  <si>
    <t>Доставка и монтаж на савачен затвор на преградна стена в черпателен р-р с р-ри: A=300mm; B=300mm; Lшп=4050mm</t>
  </si>
  <si>
    <t xml:space="preserve">на входна ПС </t>
  </si>
  <si>
    <t>oтпадъчна вода</t>
  </si>
  <si>
    <t>PEHD 90</t>
  </si>
  <si>
    <t>Диаметър DN</t>
  </si>
  <si>
    <t>Доставка и монтаж на дебитомер DN80 на вход смесителен р-р от входна ПС</t>
  </si>
  <si>
    <t>отпадъчна вода</t>
  </si>
  <si>
    <t>Действителна скорост Vдейств</t>
  </si>
  <si>
    <t>m/s</t>
  </si>
  <si>
    <t>Доставка и монтаж на миксер за резервоар с р-ри: L=4.05m;B=3.0m;H=1.35m</t>
  </si>
  <si>
    <t>Скорост V</t>
  </si>
  <si>
    <t>Демонтиране на съществуващи помпи сух монтаж за подаване на отпадъчна вода към биореактори I или II степен, Q=3.0l/s, H=14.0 m</t>
  </si>
  <si>
    <t>Разрушаване на бетонова стена в ПС към биостъпало I и II степен</t>
  </si>
  <si>
    <t>Доставка и монтаж на дозаторна инсталация за глицерол, Q=10-30.0l/h</t>
  </si>
  <si>
    <t>Доставка и монтаж на миксер в биореактор II степен с р-ри: L=7.3m; B=6.0m; H=6.1m</t>
  </si>
  <si>
    <t>Изграждане на нова НРШ1 за пренасочване на потока прелели отпадъчни и битово фекални води към вход фини решетки</t>
  </si>
  <si>
    <t>PVC 63</t>
  </si>
  <si>
    <t>гофр. PP 400</t>
  </si>
  <si>
    <t>PVC 500</t>
  </si>
  <si>
    <t>Изграждане на нова помпена шахта НПШ1 към р-р за пречистени води, с преливник към вход ПСОВ</t>
  </si>
  <si>
    <r>
      <t>Доставка и монтаж на помпа за пречистена отпадъчна вода от изход СРОВ към р-р за пречистена отпадъчна вода; Q=16.0m</t>
    </r>
    <r>
      <rPr>
        <vertAlign val="superscript"/>
        <sz val="10"/>
        <rFont val="Segoe UI Light"/>
        <family val="2"/>
        <charset val="204"/>
      </rPr>
      <t>3</t>
    </r>
    <r>
      <rPr>
        <sz val="10"/>
        <rFont val="Segoe UI Light"/>
        <family val="2"/>
        <charset val="204"/>
      </rPr>
      <t>/h; H=9.0m</t>
    </r>
  </si>
  <si>
    <r>
      <t>Доставка на помпа за пречистена отпадъчна вода от изход СРОВ към р-р за пречистена отпадъчна вода; Q=16.0m</t>
    </r>
    <r>
      <rPr>
        <vertAlign val="superscript"/>
        <sz val="10"/>
        <rFont val="Segoe UI Light"/>
        <family val="2"/>
        <charset val="204"/>
      </rPr>
      <t>3</t>
    </r>
    <r>
      <rPr>
        <sz val="10"/>
        <rFont val="Segoe UI Light"/>
        <family val="2"/>
        <charset val="204"/>
      </rPr>
      <t>/h; H=9.0m</t>
    </r>
  </si>
  <si>
    <t>PVC 200</t>
  </si>
  <si>
    <t>PEHD 63</t>
  </si>
  <si>
    <t>Изграждане на обслужващи пасарелки на кота 586.40 за Ламелни утаители II степен</t>
  </si>
  <si>
    <r>
      <t>м</t>
    </r>
    <r>
      <rPr>
        <vertAlign val="superscript"/>
        <sz val="10"/>
        <rFont val="Segoe UI Light"/>
        <family val="2"/>
        <charset val="204"/>
      </rPr>
      <t>2</t>
    </r>
  </si>
  <si>
    <t>Изрязване на нова врата 80/200 за достъп до пасарелките на ламелни утаители II степен на кота 586.40</t>
  </si>
  <si>
    <t>Рехабилитация на съществуващи пясъчни филтри с непрекъснато действие - подмяна на пясъчния пълнеж с активен въглен</t>
  </si>
  <si>
    <t>Изграждане на обслужващи пасарелки на кота 586.40 за пясъчни филтри с непрекъснато действие</t>
  </si>
  <si>
    <t xml:space="preserve">Изграждане на метална стълба H=4.1м, покривна конструкция 200/400см от термопанели и врата 80/200 за достъп от кота 590.50 </t>
  </si>
  <si>
    <t>Изграждане на нова кранова НРШ4 за пренасочване на потока концентрат към вход ПСОВ</t>
  </si>
  <si>
    <r>
      <t>Резервоар за концентрат от обратната осмоза, V=40m</t>
    </r>
    <r>
      <rPr>
        <vertAlign val="superscript"/>
        <sz val="10"/>
        <rFont val="Segoe UI Light"/>
        <family val="2"/>
        <charset val="204"/>
      </rPr>
      <t>3</t>
    </r>
  </si>
  <si>
    <t>Доставка и монтаж на спирателни кранове DN50 в НРШ4 за концентрат</t>
  </si>
  <si>
    <r>
      <t>Доставка и монтаж на помпа за концентрат от р-р за концентрат след обратна осмоза; Q=5.0m</t>
    </r>
    <r>
      <rPr>
        <vertAlign val="superscript"/>
        <sz val="10"/>
        <rFont val="Segoe UI Light"/>
        <family val="2"/>
        <charset val="204"/>
      </rPr>
      <t>3</t>
    </r>
    <r>
      <rPr>
        <sz val="10"/>
        <rFont val="Segoe UI Light"/>
        <family val="2"/>
        <charset val="204"/>
      </rPr>
      <t>/h; H=6.0m</t>
    </r>
  </si>
  <si>
    <r>
      <t>Доставка на помпа за концентрат от р-р за концентрат след обратна осмоза; Q=5.0m</t>
    </r>
    <r>
      <rPr>
        <vertAlign val="superscript"/>
        <sz val="10"/>
        <rFont val="Segoe UI Light"/>
        <family val="2"/>
        <charset val="204"/>
      </rPr>
      <t>3</t>
    </r>
    <r>
      <rPr>
        <sz val="10"/>
        <rFont val="Segoe UI Light"/>
        <family val="2"/>
        <charset val="204"/>
      </rPr>
      <t>/h; H=6.0m</t>
    </r>
  </si>
  <si>
    <t>ЛИНИЯ НА УТАЙКИТЕ</t>
  </si>
  <si>
    <t>Доставка и монтаж на нова кранова НРШ2 за пренасочване на потока излишна утайка от СРОВ към смесителен р-р на вход ПСОВ</t>
  </si>
  <si>
    <t>Доставка и монтаж на спирателни кранове DN80 в НРШ2 за неуплътнена излишна утайка</t>
  </si>
  <si>
    <t>Изграждане на нова кранова НРШ3 за пренасочване на потока уплътнена излишна утайка от СРОВ към Силоз за утайка на ПСОВ</t>
  </si>
  <si>
    <t xml:space="preserve"> </t>
  </si>
  <si>
    <t>Доставка и монтаж на спирателни кранове DN80 в НРШ3 за уплътнена излишна утайка</t>
  </si>
  <si>
    <t>Доставка и монтаж на спирателни кранове DN80 при силоз за утайка</t>
  </si>
  <si>
    <t>Доставка и монтаж на миксер в Силоз за утайка с р-ри: L=4.50; B=4.40; H=6.75</t>
  </si>
  <si>
    <t>Изграждане на преливна система за утайкови води от Силоз за утайки</t>
  </si>
  <si>
    <t>ДРУГИ</t>
  </si>
  <si>
    <t>Преработка и адаптиране на SCADA</t>
  </si>
  <si>
    <t>КИПиА прибори</t>
  </si>
  <si>
    <t>Общо по видове работи, лв., без ДДС</t>
  </si>
  <si>
    <r>
      <t>Доставка и монтаж на аерационна система с фини мехурчета за р-р за утайкови води от ИБТ "Хан Богров" с р-ри: R=3000mm; H=6400mm; V=180m</t>
    </r>
    <r>
      <rPr>
        <vertAlign val="superscript"/>
        <sz val="10"/>
        <rFont val="Segoe UI Light"/>
        <family val="2"/>
        <charset val="204"/>
      </rPr>
      <t>3</t>
    </r>
  </si>
  <si>
    <t>AISI 65</t>
  </si>
  <si>
    <t>Доставка и монтаж на входни саваци към всяка линия на вход биореактори I стъпало; р-ри: A=500mm; B=500mm ; Lшп=3100mm</t>
  </si>
  <si>
    <t>Доставка и монтаж на СК DN150 тип бътерфлай на изход биореактори I стъпало</t>
  </si>
  <si>
    <r>
      <t>Демонтиране на съществуващи помпи за нитратна рециркулация в биореактор I степен, Q=36.0m</t>
    </r>
    <r>
      <rPr>
        <vertAlign val="superscript"/>
        <sz val="10"/>
        <rFont val="Segoe UI Light"/>
        <family val="2"/>
        <charset val="204"/>
      </rPr>
      <t>3</t>
    </r>
    <r>
      <rPr>
        <sz val="10"/>
        <rFont val="Segoe UI Light"/>
        <family val="2"/>
        <charset val="204"/>
      </rPr>
      <t>/h, H=12.0 m</t>
    </r>
  </si>
  <si>
    <t>Доставка и монтаж на СК DN80 на тръби за нитратна рециркулация към биореактори първа степен</t>
  </si>
  <si>
    <t>Доставка и монтаж на миксер за резервоар с р-ри: L=4.6, B=3.0, H=0.9 в Биореактор I степен</t>
  </si>
  <si>
    <t>Доставка и монтаж на миксер за резервоар с р-ри: L=9.95, B=9.5, H=6.70 в Биореактор I степен</t>
  </si>
  <si>
    <t>Рехабилитация на съществуващ Ламелен утаител I степен - oтстраняванe на същ. метални подпори, реконструкция на с-мата за изваждане на АУ, подмяна на увредени ламели</t>
  </si>
  <si>
    <t>Изграждане на обслужващи пасарелки на кота 586.40 за Ламелни утаители I степен</t>
  </si>
  <si>
    <t>Изрязване на нова врата 80/200 за достъп до пасарелките на Ламелни утаители I степен на кота 586.40</t>
  </si>
  <si>
    <t>Изграждане на тръбопровод PVC 160 за прелял концентрат от резервоар за концентрат след обратна осмоза към вход фини решетки</t>
  </si>
  <si>
    <r>
      <t>Доставка и монтаж на помпa сух монтаж за нитратна рециркулация в Биореактор I степен Q=40.0m</t>
    </r>
    <r>
      <rPr>
        <vertAlign val="superscript"/>
        <sz val="10"/>
        <rFont val="Segoe UI Light"/>
        <family val="2"/>
        <charset val="204"/>
      </rPr>
      <t>3</t>
    </r>
    <r>
      <rPr>
        <sz val="10"/>
        <rFont val="Segoe UI Light"/>
        <family val="2"/>
        <charset val="204"/>
      </rPr>
      <t>/h, H=3.0m</t>
    </r>
  </si>
  <si>
    <r>
      <t>Доставка на помпа сух монтаж за нитратна рециркулация в Биореактор I степен Q=40.0m</t>
    </r>
    <r>
      <rPr>
        <vertAlign val="superscript"/>
        <sz val="10"/>
        <rFont val="Segoe UI Light"/>
        <family val="2"/>
        <charset val="204"/>
      </rPr>
      <t>3</t>
    </r>
    <r>
      <rPr>
        <sz val="10"/>
        <rFont val="Segoe UI Light"/>
        <family val="2"/>
        <charset val="204"/>
      </rPr>
      <t>/h, H=3.0m</t>
    </r>
  </si>
  <si>
    <r>
      <t>Комплексна доставка и монтаж на инсталация с ултрафилтрация и двустепенна обратна осмоза Qвх.= 20.0m</t>
    </r>
    <r>
      <rPr>
        <vertAlign val="superscript"/>
        <sz val="10"/>
        <rFont val="Segoe UI Light"/>
        <family val="2"/>
        <charset val="204"/>
      </rPr>
      <t>3</t>
    </r>
    <r>
      <rPr>
        <sz val="10"/>
        <rFont val="Segoe UI Light"/>
        <family val="2"/>
        <charset val="204"/>
      </rPr>
      <t>/h, концентрат на изход - Q&lt;1.35m</t>
    </r>
    <r>
      <rPr>
        <vertAlign val="superscript"/>
        <sz val="10"/>
        <rFont val="Segoe UI Light"/>
        <family val="2"/>
        <charset val="204"/>
      </rPr>
      <t>3</t>
    </r>
    <r>
      <rPr>
        <sz val="10"/>
        <rFont val="Segoe UI Light"/>
        <family val="2"/>
        <charset val="204"/>
      </rPr>
      <t>/h</t>
    </r>
  </si>
  <si>
    <r>
      <t>Доставка и монтаж на помпа за утайкови води от Хан Богров към р-р Хан Богров; Q=5.0m</t>
    </r>
    <r>
      <rPr>
        <vertAlign val="superscript"/>
        <sz val="10"/>
        <rFont val="Segoe UI Light"/>
        <family val="2"/>
        <charset val="204"/>
      </rPr>
      <t>3</t>
    </r>
    <r>
      <rPr>
        <sz val="10"/>
        <rFont val="Segoe UI Light"/>
        <family val="2"/>
        <charset val="204"/>
      </rPr>
      <t>/h; H=4.0m</t>
    </r>
  </si>
  <si>
    <r>
      <t>Доставка на помпа за утайкови води от Хан Богров към р-р Хан Богров; Q=5.0m</t>
    </r>
    <r>
      <rPr>
        <vertAlign val="superscript"/>
        <sz val="10"/>
        <rFont val="Segoe UI Light"/>
        <family val="2"/>
        <charset val="204"/>
      </rPr>
      <t>3</t>
    </r>
    <r>
      <rPr>
        <sz val="10"/>
        <rFont val="Segoe UI Light"/>
        <family val="2"/>
        <charset val="204"/>
      </rPr>
      <t>/h; H=4.0m</t>
    </r>
  </si>
  <si>
    <t>m3/h</t>
  </si>
  <si>
    <r>
      <t>Доставка и монтаж на потопяема помпа за подаване на отпадъчна вода към биореактор I или II степен, оборудвана с инвертор на оборотите; Q = от 5.0 до 10m</t>
    </r>
    <r>
      <rPr>
        <vertAlign val="superscript"/>
        <sz val="10"/>
        <rFont val="Segoe UI Light"/>
        <family val="2"/>
        <charset val="204"/>
      </rPr>
      <t>3</t>
    </r>
    <r>
      <rPr>
        <sz val="10"/>
        <rFont val="Segoe UI Light"/>
        <family val="2"/>
        <charset val="204"/>
      </rPr>
      <t>/h; H=11.0m</t>
    </r>
  </si>
  <si>
    <t>Автоматизиране работата на въздуходувка за биореактор I степен</t>
  </si>
  <si>
    <t>Автоматизиране работата на въздуходувка за биореактор II степен</t>
  </si>
  <si>
    <r>
      <t>Доставка и монтаж на въздуходувка за р-р утайкови води от ИБТ "Хан Богров" - Q=105.0m</t>
    </r>
    <r>
      <rPr>
        <vertAlign val="superscript"/>
        <sz val="10"/>
        <rFont val="Segoe UI Light"/>
        <family val="2"/>
        <charset val="204"/>
      </rPr>
      <t>3</t>
    </r>
    <r>
      <rPr>
        <sz val="10"/>
        <rFont val="Segoe UI Light"/>
        <family val="2"/>
        <charset val="204"/>
      </rPr>
      <t>/h, dp=750mbar; оборудвана с кожух подходящ за външен монтаж или изграждане на навес</t>
    </r>
  </si>
  <si>
    <r>
      <t>Доставка и монтаж на въздуходувка за р-р инфилтрат от депо, Q=296.0m</t>
    </r>
    <r>
      <rPr>
        <vertAlign val="superscript"/>
        <sz val="10"/>
        <rFont val="Segoe UI Light"/>
        <family val="2"/>
        <charset val="204"/>
      </rPr>
      <t>3</t>
    </r>
    <r>
      <rPr>
        <sz val="10"/>
        <rFont val="Segoe UI Light"/>
        <family val="2"/>
        <charset val="204"/>
      </rPr>
      <t>/h, dp=900mbar; оборудвана с кожух подходящ за външен монтаж или изграждане на навес</t>
    </r>
  </si>
  <si>
    <r>
      <t xml:space="preserve">Изпълнение на вентилационен отвор </t>
    </r>
    <r>
      <rPr>
        <sz val="10"/>
        <rFont val="Calibri"/>
        <family val="2"/>
        <charset val="204"/>
      </rPr>
      <t>φ</t>
    </r>
    <r>
      <rPr>
        <sz val="10"/>
        <rFont val="Segoe UI Light"/>
        <family val="2"/>
        <charset val="204"/>
      </rPr>
      <t>100 с глух фланец и тръба от неръждаема стомана</t>
    </r>
  </si>
  <si>
    <r>
      <t>Q=1207Nm</t>
    </r>
    <r>
      <rPr>
        <vertAlign val="superscript"/>
        <sz val="10"/>
        <rFont val="Segoe UI Light"/>
        <family val="2"/>
        <charset val="204"/>
      </rPr>
      <t>3</t>
    </r>
    <r>
      <rPr>
        <sz val="10"/>
        <rFont val="Segoe UI Light"/>
        <family val="2"/>
        <charset val="204"/>
      </rPr>
      <t>/h, dp=600mbar</t>
    </r>
  </si>
  <si>
    <t>Общо по видове работи, лв., с ДДС</t>
  </si>
  <si>
    <r>
      <t>Доставка и монтаж на помпа за изваждане на пречистена отпадъчна вода от биореактор с циклично действие: Q=5.0m</t>
    </r>
    <r>
      <rPr>
        <vertAlign val="superscript"/>
        <sz val="10"/>
        <rFont val="Segoe UI Light"/>
        <family val="2"/>
        <charset val="204"/>
      </rPr>
      <t>3</t>
    </r>
    <r>
      <rPr>
        <sz val="10"/>
        <rFont val="Segoe UI Light"/>
        <family val="2"/>
        <charset val="204"/>
      </rPr>
      <t>/h; H=3.5m. Помпите да са оборудвани със система за промяна на нивото на засмукване.</t>
    </r>
    <r>
      <rPr>
        <sz val="10"/>
        <color rgb="FFFF0000"/>
        <rFont val="Segoe UI Light"/>
        <family val="2"/>
        <charset val="204"/>
      </rPr>
      <t xml:space="preserve"> </t>
    </r>
  </si>
  <si>
    <t>Приложение към ценовото предложение - обобщена количествено-стойностна сметка за видовете СМР по уедрени  показатели.</t>
  </si>
  <si>
    <t xml:space="preserve">Дата:
Име и фамилия:
Подпис (и печат)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</si>
</sst>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_л_в_._-;\-* #,##0.00\ _л_в_._-;_-* &quot;-&quot;??\ _л_в_._-;_-@_-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%"/>
    <numFmt numFmtId="170" formatCode="#,##0.0000000"/>
    <numFmt numFmtId="171" formatCode="#,##0;[Red]#,##0"/>
    <numFmt numFmtId="172" formatCode="_-* #,##0\ _€_-;\-* #,##0\ _€_-;_-* &quot;-&quot;\ _€_-;_-@_-"/>
    <numFmt numFmtId="173" formatCode="\$#,##0\ ;\(\$#,##0\)"/>
    <numFmt numFmtId="174" formatCode="mmmm\ d\,\ yyyy"/>
    <numFmt numFmtId="175" formatCode="_-* #,##0.00\ [$€-1]_-;\-* #,##0.00\ [$€-1]_-;_-* &quot;-&quot;??\ [$€-1]_-"/>
    <numFmt numFmtId="176" formatCode="#,##0.00000"/>
    <numFmt numFmtId="177" formatCode="#,##0\ &quot;years&quot;"/>
    <numFmt numFmtId="178" formatCode="_-* #,##0.00\ [$лв.-402]_-;\-* #,##0.00\ [$лв.-402]_-;_-* &quot;-&quot;??\ [$лв.-402]_-;_-@_-"/>
    <numFmt numFmtId="179" formatCode="0.0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11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indexed="8"/>
      <name val="Calibri"/>
      <family val="2"/>
    </font>
    <font>
      <sz val="10"/>
      <color indexed="24"/>
      <name val="MS Sans Serif"/>
      <family val="2"/>
      <charset val="204"/>
    </font>
    <font>
      <sz val="12"/>
      <name val="Arial"/>
      <family val="2"/>
      <charset val="204"/>
    </font>
    <font>
      <sz val="11"/>
      <color indexed="13"/>
      <name val="Calibri"/>
      <family val="2"/>
      <charset val="204"/>
    </font>
    <font>
      <b/>
      <sz val="15"/>
      <color indexed="10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45"/>
      <name val="Calibri"/>
      <family val="2"/>
      <charset val="204"/>
    </font>
    <font>
      <sz val="11"/>
      <color indexed="11"/>
      <name val="Calibri"/>
      <family val="2"/>
      <charset val="204"/>
    </font>
    <font>
      <sz val="10"/>
      <name val="Times New Roman CYR"/>
      <charset val="204"/>
    </font>
    <font>
      <sz val="10"/>
      <name val="Tahoma"/>
      <family val="2"/>
      <charset val="204"/>
    </font>
    <font>
      <sz val="12"/>
      <name val="Times New Roman"/>
      <family val="1"/>
      <charset val="204"/>
    </font>
    <font>
      <b/>
      <sz val="11"/>
      <color indexed="6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1"/>
      <name val="Arial"/>
      <family val="2"/>
      <charset val="204"/>
    </font>
    <font>
      <b/>
      <sz val="18"/>
      <color indexed="10"/>
      <name val="Cambria"/>
      <family val="2"/>
      <charset val="204"/>
    </font>
    <font>
      <sz val="11"/>
      <color indexed="12"/>
      <name val="Calibri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Segoe UI Light"/>
      <family val="2"/>
      <charset val="204"/>
    </font>
    <font>
      <sz val="10"/>
      <name val="Segoe UI Light"/>
      <family val="2"/>
      <charset val="204"/>
    </font>
    <font>
      <b/>
      <sz val="10"/>
      <name val="Segoe UI Light"/>
      <family val="2"/>
      <charset val="204"/>
    </font>
    <font>
      <b/>
      <vertAlign val="superscript"/>
      <sz val="10"/>
      <name val="Segoe UI Light"/>
      <family val="2"/>
      <charset val="204"/>
    </font>
    <font>
      <sz val="10"/>
      <color rgb="FFFF0000"/>
      <name val="Segoe UI Light"/>
      <family val="2"/>
      <charset val="204"/>
    </font>
    <font>
      <vertAlign val="superscript"/>
      <sz val="10"/>
      <name val="Segoe UI Light"/>
      <family val="2"/>
      <charset val="204"/>
    </font>
    <font>
      <sz val="11"/>
      <color theme="1"/>
      <name val="Calibri"/>
      <family val="2"/>
      <charset val="161"/>
      <scheme val="minor"/>
    </font>
    <font>
      <b/>
      <sz val="10"/>
      <color theme="0"/>
      <name val="Segoe UI Light"/>
      <family val="2"/>
      <charset val="204"/>
    </font>
    <font>
      <sz val="10"/>
      <color theme="0"/>
      <name val="Segoe UI Light"/>
      <family val="2"/>
      <charset val="204"/>
    </font>
    <font>
      <sz val="10"/>
      <name val="Calibri"/>
      <family val="2"/>
      <charset val="204"/>
    </font>
    <font>
      <sz val="10"/>
      <name val="Calibri"/>
      <family val="2"/>
      <charset val="161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20"/>
      </patternFill>
    </fill>
    <fill>
      <patternFill patternType="solid">
        <fgColor indexed="21"/>
      </patternFill>
    </fill>
    <fill>
      <patternFill patternType="solid">
        <fgColor indexed="46"/>
      </patternFill>
    </fill>
    <fill>
      <patternFill patternType="solid">
        <fgColor indexed="18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23"/>
      </patternFill>
    </fill>
    <fill>
      <patternFill patternType="solid">
        <fgColor indexed="10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6"/>
      </bottom>
      <diagonal/>
    </border>
    <border>
      <left/>
      <right/>
      <top/>
      <bottom style="double">
        <color indexed="11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23"/>
      </top>
      <bottom style="double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6">
    <xf numFmtId="0" fontId="0" fillId="0" borderId="0"/>
    <xf numFmtId="0" fontId="3" fillId="0" borderId="0"/>
    <xf numFmtId="165" fontId="6" fillId="0" borderId="0" applyFont="0" applyFill="0" applyBorder="0" applyAlignment="0" applyProtection="0"/>
    <xf numFmtId="0" fontId="5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15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0" fontId="32" fillId="0" borderId="0"/>
    <xf numFmtId="0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0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0" fontId="32" fillId="0" borderId="0"/>
    <xf numFmtId="175" fontId="32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175" fontId="24" fillId="0" borderId="0"/>
    <xf numFmtId="175" fontId="3" fillId="0" borderId="0"/>
    <xf numFmtId="0" fontId="3" fillId="0" borderId="0"/>
    <xf numFmtId="175" fontId="3" fillId="0" borderId="0"/>
    <xf numFmtId="175" fontId="24" fillId="0" borderId="0"/>
    <xf numFmtId="0" fontId="3" fillId="0" borderId="0"/>
    <xf numFmtId="175" fontId="3" fillId="0" borderId="0"/>
    <xf numFmtId="0" fontId="24" fillId="0" borderId="0"/>
    <xf numFmtId="175" fontId="24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" fillId="0" borderId="0" applyNumberFormat="0" applyFont="0" applyFill="0" applyBorder="0" applyAlignment="0" applyProtection="0">
      <alignment vertical="top"/>
    </xf>
    <xf numFmtId="177" fontId="3" fillId="0" borderId="0" applyNumberFormat="0" applyFont="0" applyFill="0" applyBorder="0" applyAlignment="0" applyProtection="0">
      <alignment vertical="top"/>
    </xf>
    <xf numFmtId="175" fontId="32" fillId="0" borderId="0"/>
    <xf numFmtId="175" fontId="32" fillId="0" borderId="0"/>
    <xf numFmtId="0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177" fontId="32" fillId="0" borderId="0"/>
    <xf numFmtId="175" fontId="25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0" fontId="33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175" fontId="4" fillId="0" borderId="0"/>
    <xf numFmtId="0" fontId="32" fillId="0" borderId="0"/>
    <xf numFmtId="0" fontId="32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175" fontId="32" fillId="0" borderId="0"/>
    <xf numFmtId="175" fontId="32" fillId="0" borderId="0"/>
    <xf numFmtId="0" fontId="32" fillId="0" borderId="0"/>
    <xf numFmtId="175" fontId="32" fillId="0" borderId="0"/>
    <xf numFmtId="175" fontId="32" fillId="0" borderId="0"/>
    <xf numFmtId="0" fontId="32" fillId="0" borderId="0"/>
    <xf numFmtId="0" fontId="32" fillId="0" borderId="0"/>
    <xf numFmtId="0" fontId="26" fillId="0" borderId="0"/>
    <xf numFmtId="0" fontId="3" fillId="7" borderId="7" applyNumberFormat="0" applyFont="0" applyAlignment="0" applyProtection="0"/>
    <xf numFmtId="0" fontId="3" fillId="7" borderId="7" applyNumberFormat="0" applyFon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6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37" fillId="0" borderId="0"/>
    <xf numFmtId="0" fontId="4" fillId="0" borderId="0"/>
    <xf numFmtId="0" fontId="44" fillId="0" borderId="0"/>
    <xf numFmtId="0" fontId="4" fillId="0" borderId="0"/>
    <xf numFmtId="166" fontId="4" fillId="0" borderId="0" applyFont="0" applyFill="0" applyBorder="0" applyAlignment="0" applyProtection="0"/>
    <xf numFmtId="0" fontId="2" fillId="0" borderId="0"/>
    <xf numFmtId="167" fontId="44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116">
    <xf numFmtId="0" fontId="0" fillId="0" borderId="0" xfId="0"/>
    <xf numFmtId="0" fontId="45" fillId="17" borderId="15" xfId="279" applyFont="1" applyFill="1" applyBorder="1" applyAlignment="1" applyProtection="1">
      <alignment horizontal="center" vertical="center"/>
      <protection locked="0"/>
    </xf>
    <xf numFmtId="0" fontId="45" fillId="17" borderId="15" xfId="279" applyFont="1" applyFill="1" applyBorder="1" applyAlignment="1" applyProtection="1">
      <alignment horizontal="left" vertical="center" wrapText="1"/>
      <protection locked="0"/>
    </xf>
    <xf numFmtId="2" fontId="45" fillId="17" borderId="15" xfId="280" applyNumberFormat="1" applyFont="1" applyFill="1" applyBorder="1" applyAlignment="1" applyProtection="1">
      <alignment horizontal="center" vertical="center" wrapText="1"/>
      <protection locked="0"/>
    </xf>
    <xf numFmtId="178" fontId="45" fillId="17" borderId="15" xfId="28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281" applyFont="1" applyAlignment="1">
      <alignment horizontal="center" vertical="center" wrapText="1"/>
    </xf>
    <xf numFmtId="179" fontId="39" fillId="0" borderId="0" xfId="281" applyNumberFormat="1" applyFont="1" applyAlignment="1">
      <alignment horizontal="center" vertical="center" wrapText="1"/>
    </xf>
    <xf numFmtId="0" fontId="38" fillId="0" borderId="15" xfId="279" applyFont="1" applyFill="1" applyBorder="1" applyAlignment="1" applyProtection="1">
      <alignment horizontal="center" vertical="center"/>
      <protection locked="0"/>
    </xf>
    <xf numFmtId="0" fontId="38" fillId="0" borderId="15" xfId="279" applyFont="1" applyFill="1" applyBorder="1" applyAlignment="1" applyProtection="1">
      <alignment horizontal="left" vertical="center" wrapText="1"/>
      <protection locked="0"/>
    </xf>
    <xf numFmtId="2" fontId="38" fillId="0" borderId="15" xfId="280" applyNumberFormat="1" applyFont="1" applyFill="1" applyBorder="1" applyAlignment="1" applyProtection="1">
      <alignment horizontal="center" vertical="center" wrapText="1"/>
      <protection locked="0"/>
    </xf>
    <xf numFmtId="178" fontId="38" fillId="0" borderId="15" xfId="28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281" applyFont="1" applyFill="1" applyAlignment="1">
      <alignment horizontal="center" vertical="center" wrapText="1"/>
    </xf>
    <xf numFmtId="178" fontId="45" fillId="17" borderId="15" xfId="279" applyNumberFormat="1" applyFont="1" applyFill="1" applyBorder="1" applyAlignment="1" applyProtection="1">
      <alignment horizontal="left" vertical="center" wrapText="1"/>
      <protection locked="0"/>
    </xf>
    <xf numFmtId="0" fontId="39" fillId="0" borderId="15" xfId="279" applyFont="1" applyFill="1" applyBorder="1" applyAlignment="1" applyProtection="1">
      <alignment horizontal="center" vertical="center"/>
      <protection locked="0"/>
    </xf>
    <xf numFmtId="0" fontId="39" fillId="0" borderId="15" xfId="281" applyFont="1" applyFill="1" applyBorder="1" applyAlignment="1">
      <alignment vertical="center" wrapText="1"/>
    </xf>
    <xf numFmtId="0" fontId="38" fillId="0" borderId="0" xfId="281" applyFont="1" applyAlignment="1">
      <alignment vertical="center" wrapText="1"/>
    </xf>
    <xf numFmtId="0" fontId="38" fillId="0" borderId="0" xfId="281" applyFont="1" applyBorder="1" applyAlignment="1">
      <alignment vertical="center" wrapText="1"/>
    </xf>
    <xf numFmtId="0" fontId="39" fillId="0" borderId="15" xfId="281" applyFont="1" applyFill="1" applyBorder="1" applyAlignment="1">
      <alignment horizontal="center" vertical="center" wrapText="1"/>
    </xf>
    <xf numFmtId="2" fontId="39" fillId="0" borderId="15" xfId="281" applyNumberFormat="1" applyFont="1" applyFill="1" applyBorder="1" applyAlignment="1">
      <alignment horizontal="center" vertical="center" wrapText="1"/>
    </xf>
    <xf numFmtId="178" fontId="39" fillId="0" borderId="15" xfId="281" applyNumberFormat="1" applyFont="1" applyFill="1" applyBorder="1" applyAlignment="1">
      <alignment horizontal="center" vertical="center" wrapText="1"/>
    </xf>
    <xf numFmtId="178" fontId="39" fillId="0" borderId="15" xfId="280" applyNumberFormat="1" applyFont="1" applyFill="1" applyBorder="1" applyAlignment="1" applyProtection="1">
      <alignment horizontal="center" vertical="center"/>
      <protection locked="0"/>
    </xf>
    <xf numFmtId="178" fontId="38" fillId="0" borderId="0" xfId="281" applyNumberFormat="1" applyFont="1" applyFill="1" applyBorder="1" applyAlignment="1">
      <alignment horizontal="center" vertical="center" wrapText="1"/>
    </xf>
    <xf numFmtId="0" fontId="38" fillId="0" borderId="0" xfId="281" applyFont="1" applyFill="1" applyBorder="1" applyAlignment="1">
      <alignment horizontal="center" vertical="center" wrapText="1"/>
    </xf>
    <xf numFmtId="0" fontId="38" fillId="0" borderId="0" xfId="281" applyFont="1" applyBorder="1" applyAlignment="1">
      <alignment horizontal="center" vertical="center" wrapText="1"/>
    </xf>
    <xf numFmtId="2" fontId="38" fillId="0" borderId="0" xfId="281" applyNumberFormat="1" applyFont="1" applyFill="1" applyBorder="1" applyAlignment="1">
      <alignment horizontal="center" vertical="center" wrapText="1"/>
    </xf>
    <xf numFmtId="178" fontId="39" fillId="0" borderId="0" xfId="281" applyNumberFormat="1" applyFont="1" applyFill="1" applyBorder="1" applyAlignment="1">
      <alignment horizontal="center" vertical="center" wrapText="1"/>
    </xf>
    <xf numFmtId="2" fontId="38" fillId="0" borderId="0" xfId="281" applyNumberFormat="1" applyFont="1" applyFill="1" applyAlignment="1">
      <alignment horizontal="center" vertical="center" wrapText="1"/>
    </xf>
    <xf numFmtId="178" fontId="38" fillId="0" borderId="0" xfId="281" applyNumberFormat="1" applyFont="1" applyFill="1" applyAlignment="1">
      <alignment horizontal="center" vertical="center" wrapText="1"/>
    </xf>
    <xf numFmtId="178" fontId="39" fillId="0" borderId="0" xfId="281" applyNumberFormat="1" applyFont="1" applyFill="1" applyAlignment="1">
      <alignment horizontal="center" vertical="center" wrapText="1"/>
    </xf>
    <xf numFmtId="0" fontId="38" fillId="0" borderId="0" xfId="281" applyFont="1" applyFill="1" applyAlignment="1">
      <alignment vertical="center" wrapText="1"/>
    </xf>
    <xf numFmtId="0" fontId="46" fillId="17" borderId="15" xfId="279" applyFont="1" applyFill="1" applyBorder="1" applyAlignment="1" applyProtection="1">
      <alignment horizontal="center" vertical="center"/>
      <protection locked="0"/>
    </xf>
    <xf numFmtId="0" fontId="46" fillId="17" borderId="15" xfId="279" applyFont="1" applyFill="1" applyBorder="1" applyAlignment="1" applyProtection="1">
      <alignment horizontal="left" vertical="center" wrapText="1"/>
      <protection locked="0"/>
    </xf>
    <xf numFmtId="2" fontId="46" fillId="17" borderId="15" xfId="280" applyNumberFormat="1" applyFont="1" applyFill="1" applyBorder="1" applyAlignment="1" applyProtection="1">
      <alignment horizontal="center" vertical="center" wrapText="1"/>
      <protection locked="0"/>
    </xf>
    <xf numFmtId="178" fontId="46" fillId="17" borderId="15" xfId="280" applyNumberFormat="1" applyFont="1" applyFill="1" applyBorder="1" applyAlignment="1" applyProtection="1">
      <alignment horizontal="center" vertical="center" wrapText="1"/>
      <protection locked="0"/>
    </xf>
    <xf numFmtId="2" fontId="39" fillId="0" borderId="15" xfId="280" applyNumberFormat="1" applyFont="1" applyFill="1" applyBorder="1" applyAlignment="1" applyProtection="1">
      <alignment horizontal="center" vertical="center"/>
      <protection locked="0"/>
    </xf>
    <xf numFmtId="178" fontId="39" fillId="0" borderId="15" xfId="282" applyNumberFormat="1" applyFont="1" applyFill="1" applyBorder="1" applyAlignment="1" applyProtection="1">
      <alignment horizontal="center" vertical="center"/>
      <protection locked="0"/>
    </xf>
    <xf numFmtId="178" fontId="45" fillId="17" borderId="15" xfId="282" applyNumberFormat="1" applyFont="1" applyFill="1" applyBorder="1" applyAlignment="1" applyProtection="1">
      <alignment horizontal="center" vertical="center" wrapText="1"/>
      <protection locked="0"/>
    </xf>
    <xf numFmtId="178" fontId="46" fillId="17" borderId="15" xfId="282" applyNumberFormat="1" applyFont="1" applyFill="1" applyBorder="1" applyAlignment="1" applyProtection="1">
      <alignment horizontal="center" vertical="center" wrapText="1"/>
      <protection locked="0"/>
    </xf>
    <xf numFmtId="178" fontId="38" fillId="0" borderId="15" xfId="282" applyNumberFormat="1" applyFont="1" applyFill="1" applyBorder="1" applyAlignment="1" applyProtection="1">
      <alignment horizontal="center" vertical="center" wrapText="1"/>
      <protection locked="0"/>
    </xf>
    <xf numFmtId="178" fontId="45" fillId="17" borderId="15" xfId="282" applyNumberFormat="1" applyFont="1" applyFill="1" applyBorder="1" applyAlignment="1" applyProtection="1">
      <alignment horizontal="left" vertical="center" wrapText="1"/>
      <protection locked="0"/>
    </xf>
    <xf numFmtId="178" fontId="39" fillId="0" borderId="15" xfId="282" applyNumberFormat="1" applyFont="1" applyFill="1" applyBorder="1" applyAlignment="1">
      <alignment horizontal="center" vertical="center" wrapText="1"/>
    </xf>
    <xf numFmtId="178" fontId="38" fillId="0" borderId="0" xfId="282" applyNumberFormat="1" applyFont="1" applyFill="1" applyBorder="1" applyAlignment="1">
      <alignment horizontal="center" vertical="center" wrapText="1"/>
    </xf>
    <xf numFmtId="2" fontId="38" fillId="0" borderId="0" xfId="281" applyNumberFormat="1" applyFont="1" applyFill="1" applyBorder="1" applyAlignment="1">
      <alignment vertical="center" wrapText="1"/>
    </xf>
    <xf numFmtId="178" fontId="38" fillId="0" borderId="0" xfId="282" applyNumberFormat="1" applyFont="1" applyFill="1" applyAlignment="1">
      <alignment horizontal="center" vertical="center" wrapText="1"/>
    </xf>
    <xf numFmtId="0" fontId="39" fillId="0" borderId="0" xfId="281" applyFont="1" applyFill="1" applyAlignment="1">
      <alignment vertical="center" wrapText="1"/>
    </xf>
    <xf numFmtId="178" fontId="38" fillId="0" borderId="0" xfId="281" applyNumberFormat="1" applyFont="1" applyFill="1" applyAlignment="1">
      <alignment vertical="center" wrapText="1"/>
    </xf>
    <xf numFmtId="0" fontId="42" fillId="0" borderId="0" xfId="281" applyFont="1" applyFill="1" applyAlignment="1">
      <alignment horizontal="center" vertical="center" wrapText="1"/>
    </xf>
    <xf numFmtId="178" fontId="39" fillId="0" borderId="15" xfId="280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279" applyFont="1" applyFill="1" applyBorder="1" applyAlignment="1" applyProtection="1">
      <alignment horizontal="left" vertical="center" wrapText="1"/>
      <protection locked="0"/>
    </xf>
    <xf numFmtId="0" fontId="39" fillId="0" borderId="0" xfId="281" applyFont="1" applyFill="1" applyAlignment="1">
      <alignment horizontal="center" vertical="center" wrapText="1"/>
    </xf>
    <xf numFmtId="0" fontId="39" fillId="0" borderId="15" xfId="214" applyFont="1" applyFill="1" applyBorder="1" applyAlignment="1">
      <alignment vertical="center" wrapText="1"/>
    </xf>
    <xf numFmtId="0" fontId="39" fillId="0" borderId="0" xfId="281" applyFont="1" applyFill="1" applyAlignment="1">
      <alignment vertical="center"/>
    </xf>
    <xf numFmtId="0" fontId="39" fillId="0" borderId="0" xfId="281" applyFont="1" applyFill="1" applyAlignment="1">
      <alignment horizontal="left" vertical="center"/>
    </xf>
    <xf numFmtId="2" fontId="39" fillId="0" borderId="0" xfId="281" applyNumberFormat="1" applyFont="1" applyFill="1" applyBorder="1" applyAlignment="1">
      <alignment horizontal="center" vertical="center" wrapText="1"/>
    </xf>
    <xf numFmtId="0" fontId="39" fillId="0" borderId="15" xfId="279" applyFont="1" applyFill="1" applyBorder="1" applyAlignment="1">
      <alignment horizontal="center" vertical="center"/>
    </xf>
    <xf numFmtId="0" fontId="38" fillId="18" borderId="0" xfId="281" applyFont="1" applyFill="1" applyAlignment="1">
      <alignment vertical="center" wrapText="1"/>
    </xf>
    <xf numFmtId="0" fontId="38" fillId="18" borderId="0" xfId="281" applyFont="1" applyFill="1" applyAlignment="1">
      <alignment horizontal="center" vertical="center" wrapText="1"/>
    </xf>
    <xf numFmtId="179" fontId="39" fillId="18" borderId="0" xfId="281" applyNumberFormat="1" applyFont="1" applyFill="1" applyAlignment="1">
      <alignment horizontal="center" vertical="center" wrapText="1"/>
    </xf>
    <xf numFmtId="178" fontId="39" fillId="0" borderId="0" xfId="281" applyNumberFormat="1" applyFont="1" applyFill="1" applyAlignment="1">
      <alignment vertical="center" wrapText="1"/>
    </xf>
    <xf numFmtId="178" fontId="40" fillId="0" borderId="0" xfId="281" applyNumberFormat="1" applyFont="1" applyFill="1" applyBorder="1" applyAlignment="1">
      <alignment vertical="center" wrapText="1"/>
    </xf>
    <xf numFmtId="178" fontId="40" fillId="0" borderId="0" xfId="281" applyNumberFormat="1" applyFont="1" applyFill="1" applyBorder="1" applyAlignment="1">
      <alignment horizontal="center" vertical="center" wrapText="1"/>
    </xf>
    <xf numFmtId="178" fontId="40" fillId="0" borderId="0" xfId="282" applyNumberFormat="1" applyFont="1" applyFill="1" applyBorder="1" applyAlignment="1">
      <alignment horizontal="center" vertical="center" wrapText="1"/>
    </xf>
    <xf numFmtId="178" fontId="40" fillId="0" borderId="20" xfId="281" applyNumberFormat="1" applyFont="1" applyFill="1" applyBorder="1" applyAlignment="1">
      <alignment horizontal="center" vertical="center" wrapText="1"/>
    </xf>
    <xf numFmtId="178" fontId="39" fillId="0" borderId="0" xfId="281" applyNumberFormat="1" applyFont="1" applyFill="1" applyBorder="1" applyAlignment="1">
      <alignment horizontal="center" vertical="center" wrapText="1"/>
    </xf>
    <xf numFmtId="0" fontId="39" fillId="18" borderId="15" xfId="279" applyFont="1" applyFill="1" applyBorder="1" applyAlignment="1" applyProtection="1">
      <alignment horizontal="center" vertical="center"/>
      <protection locked="0"/>
    </xf>
    <xf numFmtId="0" fontId="39" fillId="18" borderId="15" xfId="281" applyFont="1" applyFill="1" applyBorder="1" applyAlignment="1">
      <alignment vertical="center" wrapText="1"/>
    </xf>
    <xf numFmtId="0" fontId="39" fillId="18" borderId="15" xfId="281" applyFont="1" applyFill="1" applyBorder="1" applyAlignment="1">
      <alignment horizontal="center" vertical="center" wrapText="1"/>
    </xf>
    <xf numFmtId="2" fontId="39" fillId="18" borderId="15" xfId="280" applyNumberFormat="1" applyFont="1" applyFill="1" applyBorder="1" applyAlignment="1" applyProtection="1">
      <alignment horizontal="center" vertical="center"/>
      <protection locked="0"/>
    </xf>
    <xf numFmtId="178" fontId="39" fillId="18" borderId="15" xfId="280" applyNumberFormat="1" applyFont="1" applyFill="1" applyBorder="1" applyAlignment="1" applyProtection="1">
      <alignment horizontal="center" vertical="center"/>
      <protection locked="0"/>
    </xf>
    <xf numFmtId="2" fontId="39" fillId="18" borderId="15" xfId="281" applyNumberFormat="1" applyFont="1" applyFill="1" applyBorder="1" applyAlignment="1">
      <alignment horizontal="center" vertical="center" wrapText="1"/>
    </xf>
    <xf numFmtId="178" fontId="39" fillId="18" borderId="15" xfId="282" applyNumberFormat="1" applyFont="1" applyFill="1" applyBorder="1" applyAlignment="1">
      <alignment horizontal="center" vertical="center" wrapText="1"/>
    </xf>
    <xf numFmtId="178" fontId="39" fillId="18" borderId="15" xfId="282" applyNumberFormat="1" applyFont="1" applyFill="1" applyBorder="1" applyAlignment="1" applyProtection="1">
      <alignment horizontal="center" vertical="center"/>
      <protection locked="0"/>
    </xf>
    <xf numFmtId="178" fontId="39" fillId="18" borderId="15" xfId="281" applyNumberFormat="1" applyFont="1" applyFill="1" applyBorder="1" applyAlignment="1">
      <alignment horizontal="center" vertical="center" wrapText="1"/>
    </xf>
    <xf numFmtId="0" fontId="40" fillId="0" borderId="0" xfId="281" applyFont="1" applyAlignment="1">
      <alignment horizontal="center" vertical="center" wrapText="1"/>
    </xf>
    <xf numFmtId="0" fontId="39" fillId="0" borderId="0" xfId="281" applyFont="1" applyAlignment="1">
      <alignment horizontal="center" vertical="center" wrapText="1"/>
    </xf>
    <xf numFmtId="0" fontId="39" fillId="0" borderId="0" xfId="281" applyFont="1" applyAlignment="1">
      <alignment horizontal="left" vertical="center" wrapText="1"/>
    </xf>
    <xf numFmtId="2" fontId="39" fillId="0" borderId="0" xfId="280" applyNumberFormat="1" applyFont="1" applyFill="1" applyBorder="1" applyAlignment="1" applyProtection="1">
      <alignment horizontal="center" vertical="center"/>
      <protection locked="0"/>
    </xf>
    <xf numFmtId="0" fontId="39" fillId="18" borderId="0" xfId="281" applyFont="1" applyFill="1" applyAlignment="1">
      <alignment vertical="center" wrapText="1"/>
    </xf>
    <xf numFmtId="0" fontId="39" fillId="18" borderId="0" xfId="281" applyFont="1" applyFill="1" applyAlignment="1">
      <alignment horizontal="left" vertical="center" wrapText="1"/>
    </xf>
    <xf numFmtId="0" fontId="39" fillId="18" borderId="0" xfId="281" applyFont="1" applyFill="1" applyAlignment="1">
      <alignment horizontal="center" vertical="center" wrapText="1"/>
    </xf>
    <xf numFmtId="0" fontId="39" fillId="18" borderId="0" xfId="281" applyFont="1" applyFill="1" applyAlignment="1">
      <alignment horizontal="left" vertical="center"/>
    </xf>
    <xf numFmtId="0" fontId="39" fillId="0" borderId="0" xfId="281" applyFont="1" applyFill="1" applyAlignment="1">
      <alignment horizontal="center" vertical="center"/>
    </xf>
    <xf numFmtId="0" fontId="39" fillId="18" borderId="0" xfId="281" applyFont="1" applyFill="1" applyAlignment="1">
      <alignment horizontal="center" vertical="center"/>
    </xf>
    <xf numFmtId="0" fontId="39" fillId="18" borderId="0" xfId="281" applyFont="1" applyFill="1" applyAlignment="1">
      <alignment vertical="center"/>
    </xf>
    <xf numFmtId="0" fontId="40" fillId="0" borderId="0" xfId="281" applyFont="1" applyFill="1" applyAlignment="1">
      <alignment vertical="center"/>
    </xf>
    <xf numFmtId="0" fontId="39" fillId="0" borderId="0" xfId="281" applyFont="1" applyAlignment="1">
      <alignment vertical="center" wrapText="1"/>
    </xf>
    <xf numFmtId="0" fontId="40" fillId="18" borderId="0" xfId="281" applyFont="1" applyFill="1" applyAlignment="1">
      <alignment horizontal="left" vertical="center" wrapText="1"/>
    </xf>
    <xf numFmtId="0" fontId="40" fillId="18" borderId="0" xfId="281" applyFont="1" applyFill="1" applyAlignment="1">
      <alignment horizontal="center" vertical="center" wrapText="1"/>
    </xf>
    <xf numFmtId="179" fontId="40" fillId="18" borderId="0" xfId="281" applyNumberFormat="1" applyFont="1" applyFill="1" applyAlignment="1">
      <alignment horizontal="center" vertical="center" wrapText="1"/>
    </xf>
    <xf numFmtId="0" fontId="42" fillId="18" borderId="0" xfId="281" applyFont="1" applyFill="1" applyAlignment="1">
      <alignment horizontal="center" vertical="center" wrapText="1"/>
    </xf>
    <xf numFmtId="0" fontId="48" fillId="18" borderId="11" xfId="278" applyFont="1" applyFill="1" applyBorder="1" applyAlignment="1">
      <alignment horizontal="right"/>
    </xf>
    <xf numFmtId="2" fontId="48" fillId="18" borderId="12" xfId="278" applyNumberFormat="1" applyFont="1" applyFill="1" applyBorder="1" applyAlignment="1">
      <alignment horizontal="center"/>
    </xf>
    <xf numFmtId="0" fontId="49" fillId="18" borderId="13" xfId="278" applyFont="1" applyFill="1" applyBorder="1" applyAlignment="1">
      <alignment horizontal="center"/>
    </xf>
    <xf numFmtId="0" fontId="48" fillId="18" borderId="14" xfId="278" applyFont="1" applyFill="1" applyBorder="1" applyAlignment="1">
      <alignment horizontal="right" wrapText="1"/>
    </xf>
    <xf numFmtId="2" fontId="48" fillId="18" borderId="10" xfId="278" applyNumberFormat="1" applyFont="1" applyFill="1" applyBorder="1" applyAlignment="1">
      <alignment horizontal="center"/>
    </xf>
    <xf numFmtId="0" fontId="48" fillId="18" borderId="16" xfId="278" applyFont="1" applyFill="1" applyBorder="1"/>
    <xf numFmtId="0" fontId="48" fillId="18" borderId="17" xfId="278" applyFont="1" applyFill="1" applyBorder="1" applyAlignment="1">
      <alignment horizontal="right"/>
    </xf>
    <xf numFmtId="0" fontId="50" fillId="18" borderId="18" xfId="278" applyFont="1" applyFill="1" applyBorder="1" applyAlignment="1">
      <alignment horizontal="center"/>
    </xf>
    <xf numFmtId="0" fontId="48" fillId="18" borderId="19" xfId="278" applyFont="1" applyFill="1" applyBorder="1"/>
    <xf numFmtId="179" fontId="39" fillId="18" borderId="0" xfId="281" applyNumberFormat="1" applyFont="1" applyFill="1" applyBorder="1" applyAlignment="1">
      <alignment horizontal="center" vertical="center" wrapText="1"/>
    </xf>
    <xf numFmtId="0" fontId="48" fillId="18" borderId="0" xfId="278" applyFont="1" applyFill="1" applyBorder="1" applyAlignment="1">
      <alignment horizontal="right"/>
    </xf>
    <xf numFmtId="0" fontId="50" fillId="18" borderId="0" xfId="278" applyFont="1" applyFill="1" applyBorder="1" applyAlignment="1">
      <alignment horizontal="center"/>
    </xf>
    <xf numFmtId="0" fontId="48" fillId="18" borderId="0" xfId="278" applyFont="1" applyFill="1" applyBorder="1"/>
    <xf numFmtId="0" fontId="38" fillId="18" borderId="0" xfId="281" applyFont="1" applyFill="1" applyBorder="1" applyAlignment="1">
      <alignment vertical="center" wrapText="1"/>
    </xf>
    <xf numFmtId="0" fontId="39" fillId="18" borderId="0" xfId="281" applyFont="1" applyFill="1" applyBorder="1" applyAlignment="1">
      <alignment vertical="center" wrapText="1"/>
    </xf>
    <xf numFmtId="179" fontId="39" fillId="18" borderId="0" xfId="281" applyNumberFormat="1" applyFont="1" applyFill="1" applyAlignment="1">
      <alignment vertical="center" wrapText="1"/>
    </xf>
    <xf numFmtId="178" fontId="39" fillId="18" borderId="0" xfId="281" applyNumberFormat="1" applyFont="1" applyFill="1" applyAlignment="1">
      <alignment horizontal="left" vertical="center" wrapText="1"/>
    </xf>
    <xf numFmtId="178" fontId="39" fillId="18" borderId="0" xfId="281" applyNumberFormat="1" applyFont="1" applyFill="1" applyAlignment="1">
      <alignment horizontal="center" vertical="center" wrapText="1"/>
    </xf>
    <xf numFmtId="178" fontId="39" fillId="18" borderId="0" xfId="281" applyNumberFormat="1" applyFont="1" applyFill="1" applyAlignment="1">
      <alignment vertical="center" wrapText="1"/>
    </xf>
    <xf numFmtId="178" fontId="38" fillId="18" borderId="0" xfId="281" applyNumberFormat="1" applyFont="1" applyFill="1" applyAlignment="1">
      <alignment vertical="center" wrapText="1"/>
    </xf>
    <xf numFmtId="178" fontId="39" fillId="0" borderId="21" xfId="281" applyNumberFormat="1" applyFont="1" applyFill="1" applyBorder="1" applyAlignment="1">
      <alignment horizontal="center" vertical="center" wrapText="1"/>
    </xf>
    <xf numFmtId="178" fontId="39" fillId="0" borderId="21" xfId="281" applyNumberFormat="1" applyFont="1" applyFill="1" applyBorder="1" applyAlignment="1">
      <alignment vertical="center" wrapText="1"/>
    </xf>
    <xf numFmtId="178" fontId="39" fillId="19" borderId="21" xfId="281" applyNumberFormat="1" applyFont="1" applyFill="1" applyBorder="1" applyAlignment="1">
      <alignment horizontal="center" vertical="center" wrapText="1"/>
    </xf>
    <xf numFmtId="178" fontId="39" fillId="0" borderId="21" xfId="282" applyNumberFormat="1" applyFont="1" applyFill="1" applyBorder="1" applyAlignment="1">
      <alignment horizontal="center" vertical="center" wrapText="1"/>
    </xf>
    <xf numFmtId="0" fontId="38" fillId="0" borderId="0" xfId="281" applyFont="1" applyFill="1" applyAlignment="1">
      <alignment horizontal="left" vertical="center" wrapText="1"/>
    </xf>
    <xf numFmtId="178" fontId="40" fillId="0" borderId="0" xfId="281" applyNumberFormat="1" applyFont="1" applyFill="1" applyBorder="1" applyAlignment="1">
      <alignment horizontal="left" vertical="center" wrapText="1"/>
    </xf>
  </cellXfs>
  <cellStyles count="286">
    <cellStyle name="20% - Accent1 2" xfId="4"/>
    <cellStyle name="20% - Accent1 2 2" xfId="5"/>
    <cellStyle name="20% - Accent2 2" xfId="6"/>
    <cellStyle name="20% - Accent2 2 2" xfId="7"/>
    <cellStyle name="20% - Accent3 2" xfId="8"/>
    <cellStyle name="20% - Accent3 2 2" xfId="9"/>
    <cellStyle name="20% - Accent4 2" xfId="10"/>
    <cellStyle name="20% - Accent4 2 2" xfId="11"/>
    <cellStyle name="20% - Accent5 2" xfId="12"/>
    <cellStyle name="20% - Accent5 2 2" xfId="13"/>
    <cellStyle name="20% - Accent6 2" xfId="14"/>
    <cellStyle name="20% - Accent6 2 2" xfId="15"/>
    <cellStyle name="40% - Accent1 2" xfId="16"/>
    <cellStyle name="40% - Accent1 2 2" xfId="17"/>
    <cellStyle name="40% - Accent2 2" xfId="18"/>
    <cellStyle name="40% - Accent2 2 2" xfId="19"/>
    <cellStyle name="40% - Accent3 2" xfId="20"/>
    <cellStyle name="40% - Accent3 2 2" xfId="21"/>
    <cellStyle name="40% - Accent4 2" xfId="22"/>
    <cellStyle name="40% - Accent4 2 2" xfId="23"/>
    <cellStyle name="40% - Accent5 2" xfId="24"/>
    <cellStyle name="40% - Accent5 2 2" xfId="25"/>
    <cellStyle name="40% - Accent6 2" xfId="26"/>
    <cellStyle name="40% - Accent6 2 2" xfId="27"/>
    <cellStyle name="60% - Accent1 2" xfId="28"/>
    <cellStyle name="60% - Accent1 2 2" xfId="29"/>
    <cellStyle name="60% - Accent2 2" xfId="30"/>
    <cellStyle name="60% - Accent2 2 2" xfId="31"/>
    <cellStyle name="60% - Accent3 2" xfId="32"/>
    <cellStyle name="60% - Accent3 2 2" xfId="33"/>
    <cellStyle name="60% - Accent4 2" xfId="34"/>
    <cellStyle name="60% - Accent4 2 2" xfId="35"/>
    <cellStyle name="60% - Accent5 2" xfId="36"/>
    <cellStyle name="60% - Accent5 2 2" xfId="37"/>
    <cellStyle name="60% - Accent6 2" xfId="38"/>
    <cellStyle name="60% - Accent6 2 2" xfId="39"/>
    <cellStyle name="Accent1 2" xfId="40"/>
    <cellStyle name="Accent1 2 2" xfId="41"/>
    <cellStyle name="Accent2 2" xfId="42"/>
    <cellStyle name="Accent2 2 2" xfId="43"/>
    <cellStyle name="Accent3 2" xfId="44"/>
    <cellStyle name="Accent3 2 2" xfId="45"/>
    <cellStyle name="Accent4 2" xfId="46"/>
    <cellStyle name="Accent4 2 2" xfId="47"/>
    <cellStyle name="Accent5 2" xfId="48"/>
    <cellStyle name="Accent5 2 2" xfId="49"/>
    <cellStyle name="Accent6 2" xfId="50"/>
    <cellStyle name="Accent6 2 2" xfId="51"/>
    <cellStyle name="Bad 2" xfId="52"/>
    <cellStyle name="Bad 2 2" xfId="53"/>
    <cellStyle name="Calculation 2" xfId="54"/>
    <cellStyle name="Calculation 2 2" xfId="55"/>
    <cellStyle name="Check Cell 2" xfId="56"/>
    <cellStyle name="Check Cell 2 2" xfId="57"/>
    <cellStyle name="Comma [0] 2" xfId="58"/>
    <cellStyle name="Comma 10" xfId="59"/>
    <cellStyle name="Comma 2" xfId="2"/>
    <cellStyle name="Comma 2 2" xfId="60"/>
    <cellStyle name="Comma 3" xfId="61"/>
    <cellStyle name="Comma 4" xfId="62"/>
    <cellStyle name="Comma 4 2" xfId="280"/>
    <cellStyle name="Comma 5" xfId="63"/>
    <cellStyle name="Comma 6" xfId="64"/>
    <cellStyle name="Comma 7" xfId="65"/>
    <cellStyle name="Comma 8" xfId="66"/>
    <cellStyle name="Comma 9" xfId="67"/>
    <cellStyle name="Comma0" xfId="68"/>
    <cellStyle name="Currency [0] 2" xfId="69"/>
    <cellStyle name="Currency 2" xfId="70"/>
    <cellStyle name="Currency 3" xfId="71"/>
    <cellStyle name="Currency 4" xfId="72"/>
    <cellStyle name="Currency 5" xfId="73"/>
    <cellStyle name="Currency 6" xfId="282"/>
    <cellStyle name="Currency0" xfId="74"/>
    <cellStyle name="Date" xfId="75"/>
    <cellStyle name="Date 2" xfId="76"/>
    <cellStyle name="Euro" xfId="77"/>
    <cellStyle name="Euro 2" xfId="78"/>
    <cellStyle name="Explanatory Text 2" xfId="79"/>
    <cellStyle name="Explanatory Text 2 2" xfId="80"/>
    <cellStyle name="Fixed" xfId="81"/>
    <cellStyle name="Fixed 2" xfId="82"/>
    <cellStyle name="Good 2" xfId="83"/>
    <cellStyle name="Good 2 2" xfId="84"/>
    <cellStyle name="Heading 1 2" xfId="85"/>
    <cellStyle name="Heading 1 2 2" xfId="86"/>
    <cellStyle name="Heading 2 2" xfId="87"/>
    <cellStyle name="Heading 2 2 2" xfId="88"/>
    <cellStyle name="Heading 3 2" xfId="89"/>
    <cellStyle name="Heading 3 2 2" xfId="90"/>
    <cellStyle name="Heading 4 2" xfId="91"/>
    <cellStyle name="Heading 4 2 2" xfId="92"/>
    <cellStyle name="Hyperlink 2" xfId="93"/>
    <cellStyle name="Input 2" xfId="94"/>
    <cellStyle name="Input 2 2" xfId="95"/>
    <cellStyle name="Linked Cell 2" xfId="96"/>
    <cellStyle name="Linked Cell 2 2" xfId="97"/>
    <cellStyle name="Neutral 2" xfId="98"/>
    <cellStyle name="Neutral 2 2" xfId="99"/>
    <cellStyle name="Normal" xfId="0" builtinId="0"/>
    <cellStyle name="Normal 10" xfId="100"/>
    <cellStyle name="Normal 10 2" xfId="101"/>
    <cellStyle name="Normal 10 2 2" xfId="102"/>
    <cellStyle name="Normal 10 2 2 2" xfId="103"/>
    <cellStyle name="Normal 10 2 3" xfId="104"/>
    <cellStyle name="Normal 10 3" xfId="105"/>
    <cellStyle name="Normal 10 3 2" xfId="106"/>
    <cellStyle name="Normal 10 4" xfId="107"/>
    <cellStyle name="Normal 11" xfId="108"/>
    <cellStyle name="Normal 11 2" xfId="109"/>
    <cellStyle name="Normal 11 2 2" xfId="110"/>
    <cellStyle name="Normal 11 3" xfId="111"/>
    <cellStyle name="Normal 12" xfId="112"/>
    <cellStyle name="Normal 12 2" xfId="113"/>
    <cellStyle name="Normal 12 2 2" xfId="114"/>
    <cellStyle name="Normal 12 3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7" xfId="124"/>
    <cellStyle name="Normal 17 2" xfId="125"/>
    <cellStyle name="Normal 18" xfId="126"/>
    <cellStyle name="Normal 18 2" xfId="127"/>
    <cellStyle name="Normal 19" xfId="128"/>
    <cellStyle name="Normal 19 2" xfId="129"/>
    <cellStyle name="Normal 19 2 2" xfId="130"/>
    <cellStyle name="Normal 19 2 3" xfId="131"/>
    <cellStyle name="Normal 19 3" xfId="132"/>
    <cellStyle name="Normal 2" xfId="1"/>
    <cellStyle name="Normal 2 2" xfId="133"/>
    <cellStyle name="Normal 2 2 2" xfId="134"/>
    <cellStyle name="Normal 2 2 2 2" xfId="135"/>
    <cellStyle name="Normal 2 2 2 2 2" xfId="136"/>
    <cellStyle name="Normal 2 2 2 2 2 2" xfId="137"/>
    <cellStyle name="Normal 2 2 2 2 2 2 2" xfId="138"/>
    <cellStyle name="Normal 2 2 2 2 2 2 2 2" xfId="139"/>
    <cellStyle name="Normal 2 2 2 2 2 2 2 2 2" xfId="140"/>
    <cellStyle name="Normal 2 2 2 2 2 2 2 2 2 2" xfId="141"/>
    <cellStyle name="Normal 2 2 2 2 2 2 3" xfId="142"/>
    <cellStyle name="Normal 2 2 2 2 2 3" xfId="143"/>
    <cellStyle name="Normal 2 2 2 2 3" xfId="144"/>
    <cellStyle name="Normal 2 2 2 2 4" xfId="145"/>
    <cellStyle name="Normal 2 2 2 3" xfId="146"/>
    <cellStyle name="Normal 2 2 2 4" xfId="147"/>
    <cellStyle name="Normal 2 2 2 5" xfId="148"/>
    <cellStyle name="Normal 2 2 3" xfId="149"/>
    <cellStyle name="Normal 2 2 4" xfId="150"/>
    <cellStyle name="Normal 2 2 5" xfId="151"/>
    <cellStyle name="Normal 2 2 6" xfId="273"/>
    <cellStyle name="Normal 2 3" xfId="152"/>
    <cellStyle name="Normal 2 4" xfId="153"/>
    <cellStyle name="Normal 2 5" xfId="154"/>
    <cellStyle name="Normal 2 6" xfId="155"/>
    <cellStyle name="Normal 2 7" xfId="156"/>
    <cellStyle name="Normal 2 8" xfId="157"/>
    <cellStyle name="Normal 2 9" xfId="281"/>
    <cellStyle name="Normal 2 9 2" xfId="285"/>
    <cellStyle name="Normal 20" xfId="158"/>
    <cellStyle name="Normal 20 2" xfId="159"/>
    <cellStyle name="Normal 21" xfId="160"/>
    <cellStyle name="Normal 21 2" xfId="161"/>
    <cellStyle name="Normal 22" xfId="162"/>
    <cellStyle name="Normal 22 2" xfId="163"/>
    <cellStyle name="Normal 23" xfId="164"/>
    <cellStyle name="Normal 23 2" xfId="165"/>
    <cellStyle name="Normal 24" xfId="166"/>
    <cellStyle name="Normal 24 2" xfId="167"/>
    <cellStyle name="Normal 25" xfId="168"/>
    <cellStyle name="Normal 25 2" xfId="169"/>
    <cellStyle name="Normal 26" xfId="170"/>
    <cellStyle name="Normal 26 2" xfId="171"/>
    <cellStyle name="Normal 27" xfId="172"/>
    <cellStyle name="Normal 27 2" xfId="173"/>
    <cellStyle name="Normal 27 3" xfId="174"/>
    <cellStyle name="Normal 28" xfId="175"/>
    <cellStyle name="Normal 28 2" xfId="176"/>
    <cellStyle name="Normal 28 3" xfId="177"/>
    <cellStyle name="Normal 29" xfId="178"/>
    <cellStyle name="Normal 3" xfId="179"/>
    <cellStyle name="Normal 3 2" xfId="180"/>
    <cellStyle name="Normal 3 2 2" xfId="279"/>
    <cellStyle name="Normal 3 3" xfId="181"/>
    <cellStyle name="Normal 3 4" xfId="182"/>
    <cellStyle name="Normal 30" xfId="183"/>
    <cellStyle name="Normal 30 2" xfId="184"/>
    <cellStyle name="Normal 31" xfId="185"/>
    <cellStyle name="Normal 31 2" xfId="186"/>
    <cellStyle name="Normal 32" xfId="187"/>
    <cellStyle name="Normal 32 2" xfId="188"/>
    <cellStyle name="Normal 33" xfId="189"/>
    <cellStyle name="Normal 33 2" xfId="190"/>
    <cellStyle name="Normal 34" xfId="191"/>
    <cellStyle name="Normal 34 2" xfId="192"/>
    <cellStyle name="Normal 35" xfId="193"/>
    <cellStyle name="Normal 35 2" xfId="194"/>
    <cellStyle name="Normal 36" xfId="195"/>
    <cellStyle name="Normal 37" xfId="196"/>
    <cellStyle name="Normal 38" xfId="197"/>
    <cellStyle name="Normal 39" xfId="198"/>
    <cellStyle name="Normal 4" xfId="199"/>
    <cellStyle name="Normal 40" xfId="200"/>
    <cellStyle name="Normal 40 2" xfId="201"/>
    <cellStyle name="Normal 41" xfId="202"/>
    <cellStyle name="Normal 41 2" xfId="203"/>
    <cellStyle name="Normal 42" xfId="204"/>
    <cellStyle name="Normal 42 2" xfId="205"/>
    <cellStyle name="Normal 42 2 2" xfId="206"/>
    <cellStyle name="Normal 43" xfId="207"/>
    <cellStyle name="Normal 44" xfId="208"/>
    <cellStyle name="Normal 45" xfId="209"/>
    <cellStyle name="Normal 46" xfId="210"/>
    <cellStyle name="Normal 47" xfId="211"/>
    <cellStyle name="Normal 48" xfId="212"/>
    <cellStyle name="Normal 49" xfId="213"/>
    <cellStyle name="Normal 5" xfId="214"/>
    <cellStyle name="Normal 5 2" xfId="215"/>
    <cellStyle name="Normal 5 3" xfId="216"/>
    <cellStyle name="Normal 50" xfId="217"/>
    <cellStyle name="Normal 51" xfId="218"/>
    <cellStyle name="Normal 52" xfId="219"/>
    <cellStyle name="Normal 52 2" xfId="283"/>
    <cellStyle name="Normal 53" xfId="220"/>
    <cellStyle name="Normal 54" xfId="221"/>
    <cellStyle name="Normal 54 2" xfId="222"/>
    <cellStyle name="Normal 55" xfId="272"/>
    <cellStyle name="Normal 55 2" xfId="276"/>
    <cellStyle name="Normal 55 3" xfId="284"/>
    <cellStyle name="Normal 56" xfId="278"/>
    <cellStyle name="Normal 57" xfId="277"/>
    <cellStyle name="Normal 6" xfId="223"/>
    <cellStyle name="Normal 6 2" xfId="224"/>
    <cellStyle name="Normal 6 2 2" xfId="225"/>
    <cellStyle name="Normal 6 2 2 2" xfId="226"/>
    <cellStyle name="Normal 6 2 3" xfId="227"/>
    <cellStyle name="Normal 6 3" xfId="228"/>
    <cellStyle name="Normal 6 3 2" xfId="229"/>
    <cellStyle name="Normal 6 4" xfId="230"/>
    <cellStyle name="Normal 7" xfId="231"/>
    <cellStyle name="Normal 8" xfId="232"/>
    <cellStyle name="Normal 8 2" xfId="233"/>
    <cellStyle name="Normal 8 2 2" xfId="234"/>
    <cellStyle name="Normal 8 2 2 2" xfId="235"/>
    <cellStyle name="Normal 8 2 3" xfId="236"/>
    <cellStyle name="Normal 8 3" xfId="237"/>
    <cellStyle name="Normal 8 3 2" xfId="238"/>
    <cellStyle name="Normal 8 4" xfId="239"/>
    <cellStyle name="Normal 8 5" xfId="240"/>
    <cellStyle name="Normal 8 6" xfId="241"/>
    <cellStyle name="Normal 9" xfId="242"/>
    <cellStyle name="Note 2" xfId="243"/>
    <cellStyle name="Note 2 2" xfId="244"/>
    <cellStyle name="Output 2" xfId="245"/>
    <cellStyle name="Output 2 2" xfId="246"/>
    <cellStyle name="Percent 2" xfId="247"/>
    <cellStyle name="Percent 2 2" xfId="248"/>
    <cellStyle name="Percent 2 3" xfId="249"/>
    <cellStyle name="Percent 3" xfId="250"/>
    <cellStyle name="Percent 3 2" xfId="251"/>
    <cellStyle name="Percent 3 3" xfId="252"/>
    <cellStyle name="Percent 4" xfId="253"/>
    <cellStyle name="Percent 4 2" xfId="254"/>
    <cellStyle name="Percent 4 2 2" xfId="255"/>
    <cellStyle name="Percent 4 2 2 2" xfId="256"/>
    <cellStyle name="Percent 4 2 3" xfId="257"/>
    <cellStyle name="Percent 4 3" xfId="258"/>
    <cellStyle name="Percent 4 3 2" xfId="259"/>
    <cellStyle name="Percent 4 4" xfId="260"/>
    <cellStyle name="Percent 5" xfId="261"/>
    <cellStyle name="Percent 6" xfId="262"/>
    <cellStyle name="Standard_Cash-flow" xfId="263"/>
    <cellStyle name="Style 1" xfId="3"/>
    <cellStyle name="Title 2" xfId="264"/>
    <cellStyle name="Title 2 2" xfId="265"/>
    <cellStyle name="Total 2" xfId="266"/>
    <cellStyle name="Total 2 2" xfId="267"/>
    <cellStyle name="Warning Text 2" xfId="268"/>
    <cellStyle name="Warning Text 2 2" xfId="269"/>
    <cellStyle name="Нормален 2" xfId="270"/>
    <cellStyle name="Нормален 3" xfId="271"/>
    <cellStyle name="Нормален 3 2" xfId="274"/>
    <cellStyle name="Стил 1" xfId="275"/>
  </cellStyles>
  <dxfs count="0"/>
  <tableStyles count="0" defaultTableStyle="TableStyleMedium2" defaultPivotStyle="PivotStyleLight16"/>
  <colors>
    <mruColors>
      <color rgb="FFE5ECFF"/>
      <color rgb="FFE5F8FF"/>
      <color rgb="FFE5F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p/03_Projects/2017/1702_Sadinata/PIP/REV01/Dimensioning/Vhodni%20danni_WEP_rev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иант I"/>
      <sheetName val="Вариант II"/>
      <sheetName val="Вариант III"/>
      <sheetName val="Вариант IV"/>
      <sheetName val="ХБ_дневник"/>
      <sheetName val="Q"/>
      <sheetName val="SBR123"/>
      <sheetName val="valeji"/>
      <sheetName val="Депо"/>
      <sheetName val="МБТ-кули_лято"/>
      <sheetName val="МБТ-кули_зима"/>
      <sheetName val="МБТ-кули"/>
      <sheetName val="ХБ"/>
      <sheetName val="СБР 1"/>
      <sheetName val="СБР 2"/>
      <sheetName val="СБР 3"/>
      <sheetName val="Изход"/>
      <sheetName val="ХБ_dew"/>
      <sheetName val="Вход СРОВ"/>
      <sheetName val="Чистота"/>
      <sheetName val="изход СРОВ_дневн"/>
      <sheetName val="СРОВ вход"/>
      <sheetName val="Изход СРОВ към ПС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C3">
            <v>10</v>
          </cell>
          <cell r="F3">
            <v>13</v>
          </cell>
        </row>
        <row r="4">
          <cell r="C4">
            <v>15</v>
          </cell>
          <cell r="F4">
            <v>27</v>
          </cell>
        </row>
        <row r="5">
          <cell r="C5">
            <v>15</v>
          </cell>
          <cell r="F5">
            <v>24</v>
          </cell>
        </row>
        <row r="6">
          <cell r="C6">
            <v>10</v>
          </cell>
          <cell r="F6">
            <v>17</v>
          </cell>
        </row>
        <row r="7">
          <cell r="C7">
            <v>10</v>
          </cell>
          <cell r="F7">
            <v>19</v>
          </cell>
        </row>
        <row r="8">
          <cell r="C8">
            <v>10</v>
          </cell>
          <cell r="F8">
            <v>16</v>
          </cell>
        </row>
        <row r="9">
          <cell r="C9">
            <v>10</v>
          </cell>
          <cell r="F9">
            <v>13</v>
          </cell>
        </row>
        <row r="10">
          <cell r="C10">
            <v>11</v>
          </cell>
          <cell r="F10">
            <v>15</v>
          </cell>
        </row>
        <row r="11">
          <cell r="C11">
            <v>10</v>
          </cell>
          <cell r="F11">
            <v>15</v>
          </cell>
        </row>
        <row r="12">
          <cell r="C12">
            <v>11</v>
          </cell>
          <cell r="F12">
            <v>22</v>
          </cell>
        </row>
        <row r="13">
          <cell r="C13">
            <v>9</v>
          </cell>
          <cell r="F13">
            <v>23</v>
          </cell>
        </row>
        <row r="14">
          <cell r="C14">
            <v>10</v>
          </cell>
          <cell r="F14">
            <v>20</v>
          </cell>
        </row>
        <row r="15">
          <cell r="C15">
            <v>10</v>
          </cell>
          <cell r="F15">
            <v>120</v>
          </cell>
        </row>
        <row r="16">
          <cell r="C16">
            <v>10</v>
          </cell>
          <cell r="F16">
            <v>15</v>
          </cell>
        </row>
        <row r="17">
          <cell r="C17">
            <v>14</v>
          </cell>
          <cell r="F17">
            <v>14</v>
          </cell>
        </row>
        <row r="18">
          <cell r="C18">
            <v>9</v>
          </cell>
          <cell r="F18">
            <v>8</v>
          </cell>
        </row>
        <row r="19">
          <cell r="C19">
            <v>10</v>
          </cell>
          <cell r="F19">
            <v>5</v>
          </cell>
        </row>
        <row r="20">
          <cell r="C20">
            <v>13</v>
          </cell>
          <cell r="F20">
            <v>5</v>
          </cell>
        </row>
        <row r="21">
          <cell r="C21">
            <v>10</v>
          </cell>
          <cell r="F21">
            <v>14</v>
          </cell>
        </row>
        <row r="22">
          <cell r="C22">
            <v>11</v>
          </cell>
          <cell r="F22">
            <v>15</v>
          </cell>
        </row>
        <row r="23">
          <cell r="C23">
            <v>11</v>
          </cell>
          <cell r="F23">
            <v>18</v>
          </cell>
        </row>
        <row r="24">
          <cell r="C24">
            <v>9</v>
          </cell>
          <cell r="F24">
            <v>23</v>
          </cell>
        </row>
        <row r="25">
          <cell r="C25">
            <v>9</v>
          </cell>
          <cell r="F25">
            <v>24</v>
          </cell>
        </row>
        <row r="26">
          <cell r="C26">
            <v>10</v>
          </cell>
          <cell r="F26">
            <v>26</v>
          </cell>
        </row>
        <row r="27">
          <cell r="C27">
            <v>11</v>
          </cell>
          <cell r="F27">
            <v>24</v>
          </cell>
        </row>
        <row r="28">
          <cell r="C28">
            <v>10</v>
          </cell>
          <cell r="F28">
            <v>22</v>
          </cell>
        </row>
        <row r="29">
          <cell r="C29">
            <v>11</v>
          </cell>
          <cell r="F29">
            <v>19</v>
          </cell>
        </row>
        <row r="30">
          <cell r="C30">
            <v>12</v>
          </cell>
          <cell r="F30">
            <v>7</v>
          </cell>
        </row>
        <row r="31">
          <cell r="C31">
            <v>12</v>
          </cell>
          <cell r="F31">
            <v>16</v>
          </cell>
        </row>
        <row r="32">
          <cell r="C32">
            <v>17</v>
          </cell>
          <cell r="F32">
            <v>8</v>
          </cell>
        </row>
        <row r="33">
          <cell r="C33">
            <v>10</v>
          </cell>
          <cell r="F33">
            <v>15</v>
          </cell>
        </row>
        <row r="34">
          <cell r="C34">
            <v>11</v>
          </cell>
          <cell r="F34">
            <v>23</v>
          </cell>
        </row>
        <row r="35">
          <cell r="C35">
            <v>12</v>
          </cell>
          <cell r="F35">
            <v>19</v>
          </cell>
        </row>
        <row r="36">
          <cell r="C36">
            <v>11</v>
          </cell>
          <cell r="F36">
            <v>22</v>
          </cell>
        </row>
        <row r="37">
          <cell r="C37">
            <v>10</v>
          </cell>
          <cell r="F37">
            <v>16</v>
          </cell>
        </row>
        <row r="38">
          <cell r="C38">
            <v>10</v>
          </cell>
          <cell r="F38">
            <v>20</v>
          </cell>
        </row>
        <row r="39">
          <cell r="C39">
            <v>11</v>
          </cell>
          <cell r="F39">
            <v>18</v>
          </cell>
        </row>
        <row r="40">
          <cell r="C40">
            <v>12</v>
          </cell>
          <cell r="F40">
            <v>16</v>
          </cell>
        </row>
        <row r="41">
          <cell r="C41">
            <v>14</v>
          </cell>
          <cell r="F41">
            <v>21</v>
          </cell>
        </row>
        <row r="42">
          <cell r="C42">
            <v>40</v>
          </cell>
          <cell r="F42">
            <v>21</v>
          </cell>
        </row>
        <row r="43">
          <cell r="C43">
            <v>123</v>
          </cell>
          <cell r="F43">
            <v>24</v>
          </cell>
        </row>
        <row r="44">
          <cell r="C44">
            <v>92</v>
          </cell>
          <cell r="F44">
            <v>30</v>
          </cell>
        </row>
        <row r="45">
          <cell r="C45">
            <v>153</v>
          </cell>
          <cell r="F45">
            <v>31</v>
          </cell>
        </row>
        <row r="46">
          <cell r="C46">
            <v>143</v>
          </cell>
          <cell r="F46">
            <v>21</v>
          </cell>
        </row>
        <row r="47">
          <cell r="C47">
            <v>89</v>
          </cell>
          <cell r="F47">
            <v>22</v>
          </cell>
        </row>
        <row r="48">
          <cell r="C48">
            <v>71</v>
          </cell>
          <cell r="F48">
            <v>23</v>
          </cell>
        </row>
        <row r="49">
          <cell r="C49">
            <v>62</v>
          </cell>
          <cell r="F49">
            <v>28</v>
          </cell>
        </row>
        <row r="50">
          <cell r="C50">
            <v>50</v>
          </cell>
          <cell r="F50">
            <v>31</v>
          </cell>
        </row>
        <row r="51">
          <cell r="C51">
            <v>48</v>
          </cell>
          <cell r="F51">
            <v>22</v>
          </cell>
        </row>
        <row r="52">
          <cell r="C52">
            <v>39</v>
          </cell>
          <cell r="F52">
            <v>16</v>
          </cell>
        </row>
        <row r="53">
          <cell r="C53">
            <v>29</v>
          </cell>
          <cell r="F53">
            <v>19</v>
          </cell>
        </row>
        <row r="54">
          <cell r="C54">
            <v>36</v>
          </cell>
          <cell r="F54">
            <v>23</v>
          </cell>
        </row>
        <row r="55">
          <cell r="C55">
            <v>38</v>
          </cell>
          <cell r="F55">
            <v>28</v>
          </cell>
        </row>
        <row r="56">
          <cell r="C56">
            <v>35</v>
          </cell>
          <cell r="F56">
            <v>32</v>
          </cell>
        </row>
        <row r="57">
          <cell r="C57">
            <v>36</v>
          </cell>
          <cell r="F57">
            <v>28</v>
          </cell>
        </row>
        <row r="58">
          <cell r="C58">
            <v>48</v>
          </cell>
          <cell r="F58">
            <v>25</v>
          </cell>
        </row>
        <row r="59">
          <cell r="C59">
            <v>55</v>
          </cell>
          <cell r="F59">
            <v>25</v>
          </cell>
        </row>
        <row r="60">
          <cell r="C60">
            <v>71</v>
          </cell>
          <cell r="F60">
            <v>30</v>
          </cell>
        </row>
        <row r="61">
          <cell r="C61">
            <v>73</v>
          </cell>
          <cell r="F61">
            <v>30</v>
          </cell>
        </row>
        <row r="62">
          <cell r="C62">
            <v>57</v>
          </cell>
          <cell r="F62">
            <v>34</v>
          </cell>
        </row>
        <row r="63">
          <cell r="C63">
            <v>48</v>
          </cell>
          <cell r="F63">
            <v>15</v>
          </cell>
        </row>
        <row r="64">
          <cell r="C64">
            <v>43</v>
          </cell>
          <cell r="F64">
            <v>30</v>
          </cell>
        </row>
        <row r="65">
          <cell r="C65">
            <v>45</v>
          </cell>
          <cell r="F65">
            <v>31</v>
          </cell>
        </row>
        <row r="66">
          <cell r="C66">
            <v>40</v>
          </cell>
          <cell r="F66">
            <v>28</v>
          </cell>
        </row>
        <row r="67">
          <cell r="C67">
            <v>33</v>
          </cell>
          <cell r="F67">
            <v>34</v>
          </cell>
        </row>
        <row r="68">
          <cell r="C68">
            <v>34</v>
          </cell>
          <cell r="F68">
            <v>25</v>
          </cell>
        </row>
        <row r="69">
          <cell r="C69">
            <v>31</v>
          </cell>
          <cell r="F69">
            <v>22</v>
          </cell>
        </row>
        <row r="70">
          <cell r="C70">
            <v>28</v>
          </cell>
          <cell r="F70">
            <v>23</v>
          </cell>
        </row>
        <row r="71">
          <cell r="C71">
            <v>32</v>
          </cell>
          <cell r="F71">
            <v>37</v>
          </cell>
        </row>
        <row r="72">
          <cell r="C72">
            <v>32</v>
          </cell>
          <cell r="F72">
            <v>36</v>
          </cell>
        </row>
        <row r="73">
          <cell r="C73">
            <v>32</v>
          </cell>
          <cell r="F73">
            <v>35</v>
          </cell>
        </row>
        <row r="74">
          <cell r="C74">
            <v>45</v>
          </cell>
          <cell r="F74">
            <v>30</v>
          </cell>
        </row>
        <row r="75">
          <cell r="C75">
            <v>40</v>
          </cell>
          <cell r="F75">
            <v>32</v>
          </cell>
        </row>
        <row r="76">
          <cell r="C76">
            <v>53</v>
          </cell>
          <cell r="F76">
            <v>22</v>
          </cell>
        </row>
        <row r="77">
          <cell r="C77">
            <v>46</v>
          </cell>
          <cell r="F77">
            <v>17</v>
          </cell>
        </row>
        <row r="78">
          <cell r="C78">
            <v>41</v>
          </cell>
          <cell r="F78">
            <v>23</v>
          </cell>
        </row>
        <row r="79">
          <cell r="C79">
            <v>99</v>
          </cell>
          <cell r="F79">
            <v>6</v>
          </cell>
        </row>
        <row r="80">
          <cell r="C80">
            <v>94</v>
          </cell>
          <cell r="F80">
            <v>24</v>
          </cell>
        </row>
        <row r="81">
          <cell r="C81">
            <v>80</v>
          </cell>
          <cell r="F81">
            <v>26</v>
          </cell>
        </row>
        <row r="82">
          <cell r="C82">
            <v>64</v>
          </cell>
          <cell r="F82">
            <v>31</v>
          </cell>
        </row>
        <row r="83">
          <cell r="C83">
            <v>55</v>
          </cell>
          <cell r="F83">
            <v>24</v>
          </cell>
        </row>
        <row r="84">
          <cell r="C84">
            <v>18</v>
          </cell>
          <cell r="F84">
            <v>22</v>
          </cell>
        </row>
        <row r="85">
          <cell r="C85">
            <v>46</v>
          </cell>
          <cell r="F85">
            <v>31</v>
          </cell>
        </row>
        <row r="86">
          <cell r="C86">
            <v>37</v>
          </cell>
          <cell r="F86">
            <v>25</v>
          </cell>
        </row>
        <row r="87">
          <cell r="C87">
            <v>37</v>
          </cell>
          <cell r="F87">
            <v>41</v>
          </cell>
        </row>
        <row r="88">
          <cell r="C88">
            <v>27</v>
          </cell>
          <cell r="F88">
            <v>57</v>
          </cell>
        </row>
        <row r="89">
          <cell r="C89">
            <v>37</v>
          </cell>
          <cell r="F89">
            <v>56</v>
          </cell>
        </row>
        <row r="90">
          <cell r="C90">
            <v>28</v>
          </cell>
          <cell r="F90">
            <v>35</v>
          </cell>
        </row>
        <row r="91">
          <cell r="C91">
            <v>27</v>
          </cell>
          <cell r="F91">
            <v>31</v>
          </cell>
        </row>
        <row r="92">
          <cell r="C92">
            <v>26</v>
          </cell>
          <cell r="F92">
            <v>18</v>
          </cell>
        </row>
        <row r="93">
          <cell r="C93">
            <v>24</v>
          </cell>
          <cell r="F93">
            <v>31</v>
          </cell>
        </row>
        <row r="94">
          <cell r="C94">
            <v>24</v>
          </cell>
          <cell r="F94">
            <v>37</v>
          </cell>
        </row>
        <row r="95">
          <cell r="C95">
            <v>25</v>
          </cell>
          <cell r="F95">
            <v>36</v>
          </cell>
        </row>
        <row r="96">
          <cell r="C96">
            <v>21</v>
          </cell>
          <cell r="F96">
            <v>31</v>
          </cell>
        </row>
        <row r="97">
          <cell r="C97">
            <v>24</v>
          </cell>
          <cell r="F97">
            <v>32</v>
          </cell>
        </row>
        <row r="98">
          <cell r="C98">
            <v>22</v>
          </cell>
          <cell r="F98">
            <v>29</v>
          </cell>
        </row>
        <row r="99">
          <cell r="C99">
            <v>23</v>
          </cell>
          <cell r="F99">
            <v>34</v>
          </cell>
        </row>
        <row r="100">
          <cell r="C100">
            <v>21</v>
          </cell>
          <cell r="F100">
            <v>31</v>
          </cell>
        </row>
        <row r="101">
          <cell r="C101">
            <v>21</v>
          </cell>
          <cell r="F101">
            <v>29</v>
          </cell>
        </row>
        <row r="102">
          <cell r="C102">
            <v>20</v>
          </cell>
          <cell r="F102">
            <v>35</v>
          </cell>
        </row>
        <row r="103">
          <cell r="C103">
            <v>19</v>
          </cell>
          <cell r="F103">
            <v>6</v>
          </cell>
        </row>
        <row r="104">
          <cell r="C104">
            <v>18</v>
          </cell>
          <cell r="F104">
            <v>0</v>
          </cell>
        </row>
        <row r="105">
          <cell r="C105">
            <v>17</v>
          </cell>
          <cell r="F105">
            <v>0</v>
          </cell>
        </row>
        <row r="106">
          <cell r="C106">
            <v>17</v>
          </cell>
          <cell r="F106">
            <v>5</v>
          </cell>
        </row>
        <row r="107">
          <cell r="C107">
            <v>20</v>
          </cell>
          <cell r="F107">
            <v>0</v>
          </cell>
        </row>
        <row r="108">
          <cell r="C108">
            <v>16</v>
          </cell>
          <cell r="F108">
            <v>2</v>
          </cell>
        </row>
        <row r="109">
          <cell r="C109">
            <v>22</v>
          </cell>
          <cell r="F109">
            <v>1</v>
          </cell>
        </row>
        <row r="110">
          <cell r="C110">
            <v>20</v>
          </cell>
          <cell r="F110">
            <v>1</v>
          </cell>
        </row>
        <row r="111">
          <cell r="C111">
            <v>17</v>
          </cell>
          <cell r="F111">
            <v>0</v>
          </cell>
        </row>
        <row r="112">
          <cell r="C112">
            <v>19</v>
          </cell>
          <cell r="F112">
            <v>4</v>
          </cell>
        </row>
        <row r="113">
          <cell r="C113">
            <v>18</v>
          </cell>
          <cell r="F113">
            <v>8</v>
          </cell>
        </row>
        <row r="114">
          <cell r="C114">
            <v>20</v>
          </cell>
          <cell r="F114">
            <v>0</v>
          </cell>
        </row>
        <row r="115">
          <cell r="C115">
            <v>20</v>
          </cell>
          <cell r="F115">
            <v>1</v>
          </cell>
        </row>
        <row r="116">
          <cell r="C116">
            <v>31</v>
          </cell>
          <cell r="F116">
            <v>5</v>
          </cell>
        </row>
        <row r="117">
          <cell r="C117">
            <v>26</v>
          </cell>
          <cell r="F117">
            <v>2</v>
          </cell>
        </row>
        <row r="118">
          <cell r="C118">
            <v>19</v>
          </cell>
          <cell r="F118">
            <v>11</v>
          </cell>
        </row>
        <row r="119">
          <cell r="C119">
            <v>19</v>
          </cell>
          <cell r="F119">
            <v>7</v>
          </cell>
        </row>
        <row r="120">
          <cell r="C120">
            <v>19</v>
          </cell>
          <cell r="F120">
            <v>13</v>
          </cell>
        </row>
        <row r="121">
          <cell r="C121">
            <v>21</v>
          </cell>
          <cell r="F121">
            <v>20</v>
          </cell>
        </row>
        <row r="122">
          <cell r="C122">
            <v>17</v>
          </cell>
          <cell r="F122">
            <v>18</v>
          </cell>
        </row>
        <row r="123">
          <cell r="C123">
            <v>18</v>
          </cell>
          <cell r="F123">
            <v>29</v>
          </cell>
        </row>
        <row r="124">
          <cell r="C124">
            <v>17</v>
          </cell>
          <cell r="F124">
            <v>42</v>
          </cell>
        </row>
        <row r="125">
          <cell r="C125">
            <v>16</v>
          </cell>
          <cell r="F125">
            <v>41</v>
          </cell>
        </row>
        <row r="126">
          <cell r="C126">
            <v>16</v>
          </cell>
          <cell r="F126">
            <v>40</v>
          </cell>
        </row>
        <row r="127">
          <cell r="C127">
            <v>16</v>
          </cell>
          <cell r="F127">
            <v>31</v>
          </cell>
        </row>
        <row r="128">
          <cell r="C128">
            <v>15</v>
          </cell>
          <cell r="F128">
            <v>30</v>
          </cell>
        </row>
        <row r="129">
          <cell r="C129">
            <v>16</v>
          </cell>
          <cell r="F129">
            <v>33</v>
          </cell>
        </row>
        <row r="130">
          <cell r="C130">
            <v>16</v>
          </cell>
          <cell r="F130">
            <v>40</v>
          </cell>
        </row>
        <row r="131">
          <cell r="C131">
            <v>16</v>
          </cell>
          <cell r="F131">
            <v>19</v>
          </cell>
        </row>
        <row r="132">
          <cell r="C132">
            <v>104</v>
          </cell>
          <cell r="F132">
            <v>24</v>
          </cell>
        </row>
        <row r="133">
          <cell r="C133">
            <v>39</v>
          </cell>
          <cell r="F133">
            <v>28</v>
          </cell>
        </row>
        <row r="134">
          <cell r="C134">
            <v>34</v>
          </cell>
          <cell r="F134">
            <v>26</v>
          </cell>
        </row>
        <row r="135">
          <cell r="C135">
            <v>21</v>
          </cell>
          <cell r="F135">
            <v>34</v>
          </cell>
        </row>
        <row r="136">
          <cell r="C136">
            <v>25</v>
          </cell>
          <cell r="F136">
            <v>33</v>
          </cell>
        </row>
        <row r="137">
          <cell r="C137">
            <v>22</v>
          </cell>
          <cell r="F137">
            <v>37</v>
          </cell>
        </row>
        <row r="138">
          <cell r="C138">
            <v>23</v>
          </cell>
          <cell r="F138">
            <v>35</v>
          </cell>
        </row>
        <row r="139">
          <cell r="C139">
            <v>24</v>
          </cell>
          <cell r="F139">
            <v>36</v>
          </cell>
        </row>
        <row r="140">
          <cell r="C140">
            <v>22</v>
          </cell>
          <cell r="F140">
            <v>38</v>
          </cell>
        </row>
        <row r="141">
          <cell r="C141">
            <v>25</v>
          </cell>
          <cell r="F141">
            <v>32</v>
          </cell>
        </row>
        <row r="142">
          <cell r="C142">
            <v>21</v>
          </cell>
          <cell r="F142">
            <v>38</v>
          </cell>
        </row>
        <row r="143">
          <cell r="C143">
            <v>21</v>
          </cell>
          <cell r="F143">
            <v>26</v>
          </cell>
        </row>
        <row r="144">
          <cell r="C144">
            <v>20</v>
          </cell>
          <cell r="F144">
            <v>29</v>
          </cell>
        </row>
        <row r="145">
          <cell r="C145">
            <v>23</v>
          </cell>
          <cell r="F145">
            <v>39</v>
          </cell>
        </row>
        <row r="146">
          <cell r="C146">
            <v>21</v>
          </cell>
          <cell r="F146">
            <v>25</v>
          </cell>
        </row>
        <row r="147">
          <cell r="C147">
            <v>20</v>
          </cell>
          <cell r="F147">
            <v>44</v>
          </cell>
        </row>
        <row r="148">
          <cell r="C148">
            <v>20</v>
          </cell>
          <cell r="F148">
            <v>32</v>
          </cell>
        </row>
        <row r="149">
          <cell r="C149">
            <v>20</v>
          </cell>
          <cell r="F149">
            <v>40</v>
          </cell>
        </row>
        <row r="150">
          <cell r="C150">
            <v>17</v>
          </cell>
          <cell r="F150">
            <v>39</v>
          </cell>
        </row>
        <row r="151">
          <cell r="C151">
            <v>17</v>
          </cell>
          <cell r="F151">
            <v>27</v>
          </cell>
        </row>
        <row r="152">
          <cell r="C152">
            <v>19</v>
          </cell>
          <cell r="F152">
            <v>25</v>
          </cell>
        </row>
        <row r="153">
          <cell r="C153">
            <v>19</v>
          </cell>
          <cell r="F153">
            <v>29</v>
          </cell>
        </row>
        <row r="154">
          <cell r="C154">
            <v>20</v>
          </cell>
          <cell r="F154">
            <v>29</v>
          </cell>
        </row>
        <row r="155">
          <cell r="C155">
            <v>18</v>
          </cell>
          <cell r="F155">
            <v>31</v>
          </cell>
        </row>
        <row r="156">
          <cell r="C156">
            <v>17</v>
          </cell>
          <cell r="F156">
            <v>31</v>
          </cell>
        </row>
        <row r="157">
          <cell r="C157">
            <v>18</v>
          </cell>
          <cell r="F157">
            <v>43</v>
          </cell>
        </row>
        <row r="158">
          <cell r="C158">
            <v>17</v>
          </cell>
          <cell r="F158">
            <v>42</v>
          </cell>
        </row>
        <row r="159">
          <cell r="C159">
            <v>19</v>
          </cell>
          <cell r="F159">
            <v>43</v>
          </cell>
        </row>
        <row r="160">
          <cell r="C160">
            <v>16</v>
          </cell>
          <cell r="F160">
            <v>40</v>
          </cell>
        </row>
        <row r="161">
          <cell r="C161">
            <v>16</v>
          </cell>
          <cell r="F161">
            <v>39</v>
          </cell>
        </row>
        <row r="162">
          <cell r="C162">
            <v>14</v>
          </cell>
          <cell r="F162">
            <v>33</v>
          </cell>
        </row>
        <row r="163">
          <cell r="C163">
            <v>16</v>
          </cell>
          <cell r="F163">
            <v>44</v>
          </cell>
        </row>
        <row r="164">
          <cell r="C164">
            <v>15</v>
          </cell>
          <cell r="F164">
            <v>46</v>
          </cell>
        </row>
        <row r="165">
          <cell r="C165">
            <v>82</v>
          </cell>
          <cell r="F165">
            <v>44</v>
          </cell>
        </row>
        <row r="166">
          <cell r="C166">
            <v>33</v>
          </cell>
          <cell r="F166">
            <v>34</v>
          </cell>
        </row>
        <row r="167">
          <cell r="C167">
            <v>25</v>
          </cell>
          <cell r="F167">
            <v>37</v>
          </cell>
        </row>
        <row r="168">
          <cell r="C168">
            <v>31</v>
          </cell>
          <cell r="F168">
            <v>35</v>
          </cell>
        </row>
        <row r="169">
          <cell r="C169">
            <v>119</v>
          </cell>
          <cell r="F169">
            <v>39</v>
          </cell>
        </row>
        <row r="170">
          <cell r="C170">
            <v>40</v>
          </cell>
          <cell r="F170">
            <v>35</v>
          </cell>
        </row>
        <row r="171">
          <cell r="C171">
            <v>33</v>
          </cell>
          <cell r="F171">
            <v>47</v>
          </cell>
        </row>
        <row r="172">
          <cell r="C172">
            <v>28</v>
          </cell>
          <cell r="F172">
            <v>39</v>
          </cell>
        </row>
        <row r="173">
          <cell r="C173">
            <v>29</v>
          </cell>
          <cell r="F173">
            <v>39</v>
          </cell>
        </row>
        <row r="174">
          <cell r="C174">
            <v>23</v>
          </cell>
          <cell r="F174">
            <v>44</v>
          </cell>
        </row>
        <row r="175">
          <cell r="C175">
            <v>28</v>
          </cell>
          <cell r="F175">
            <v>36</v>
          </cell>
        </row>
        <row r="176">
          <cell r="C176">
            <v>27</v>
          </cell>
          <cell r="F176">
            <v>22</v>
          </cell>
        </row>
        <row r="177">
          <cell r="C177">
            <v>31</v>
          </cell>
          <cell r="F177">
            <v>38</v>
          </cell>
        </row>
        <row r="178">
          <cell r="C178">
            <v>24</v>
          </cell>
          <cell r="F178">
            <v>40</v>
          </cell>
        </row>
        <row r="179">
          <cell r="C179">
            <v>25</v>
          </cell>
          <cell r="F179">
            <v>45</v>
          </cell>
        </row>
        <row r="180">
          <cell r="C180">
            <v>22</v>
          </cell>
          <cell r="F180">
            <v>44</v>
          </cell>
        </row>
        <row r="181">
          <cell r="C181">
            <v>22</v>
          </cell>
          <cell r="F181">
            <v>44</v>
          </cell>
        </row>
        <row r="182">
          <cell r="C182">
            <v>20</v>
          </cell>
          <cell r="F182">
            <v>57</v>
          </cell>
        </row>
        <row r="183">
          <cell r="C183">
            <v>22</v>
          </cell>
          <cell r="F183">
            <v>46</v>
          </cell>
        </row>
        <row r="184">
          <cell r="C184">
            <v>20</v>
          </cell>
          <cell r="F184">
            <v>45</v>
          </cell>
        </row>
        <row r="185">
          <cell r="C185">
            <v>18</v>
          </cell>
          <cell r="F185">
            <v>59</v>
          </cell>
        </row>
        <row r="186">
          <cell r="C186">
            <v>19</v>
          </cell>
          <cell r="F186">
            <v>45</v>
          </cell>
        </row>
        <row r="187">
          <cell r="C187">
            <v>18</v>
          </cell>
          <cell r="F187">
            <v>6</v>
          </cell>
        </row>
        <row r="188">
          <cell r="C188">
            <v>18</v>
          </cell>
          <cell r="F188">
            <v>29</v>
          </cell>
        </row>
        <row r="189">
          <cell r="C189">
            <v>17</v>
          </cell>
          <cell r="F189">
            <v>28</v>
          </cell>
        </row>
        <row r="190">
          <cell r="C190">
            <v>16</v>
          </cell>
          <cell r="F190">
            <v>18</v>
          </cell>
        </row>
        <row r="191">
          <cell r="C191">
            <v>24</v>
          </cell>
          <cell r="F191">
            <v>18</v>
          </cell>
        </row>
        <row r="192">
          <cell r="C192">
            <v>16</v>
          </cell>
          <cell r="F192">
            <v>17</v>
          </cell>
        </row>
        <row r="193">
          <cell r="C193">
            <v>16</v>
          </cell>
          <cell r="F193">
            <v>39</v>
          </cell>
        </row>
        <row r="194">
          <cell r="C194">
            <v>16</v>
          </cell>
          <cell r="F194">
            <v>40</v>
          </cell>
        </row>
        <row r="195">
          <cell r="C195">
            <v>16</v>
          </cell>
          <cell r="F195">
            <v>41</v>
          </cell>
        </row>
        <row r="196">
          <cell r="C196">
            <v>15</v>
          </cell>
          <cell r="F196">
            <v>38</v>
          </cell>
        </row>
        <row r="197">
          <cell r="C197">
            <v>14</v>
          </cell>
          <cell r="F197">
            <v>42</v>
          </cell>
        </row>
        <row r="198">
          <cell r="C198">
            <v>14</v>
          </cell>
          <cell r="F198">
            <v>46</v>
          </cell>
        </row>
        <row r="199">
          <cell r="C199">
            <v>15</v>
          </cell>
          <cell r="F199">
            <v>55</v>
          </cell>
        </row>
        <row r="200">
          <cell r="C200">
            <v>14</v>
          </cell>
          <cell r="F200">
            <v>45</v>
          </cell>
        </row>
        <row r="201">
          <cell r="C201">
            <v>15</v>
          </cell>
          <cell r="F201">
            <v>47</v>
          </cell>
        </row>
        <row r="202">
          <cell r="C202">
            <v>15</v>
          </cell>
          <cell r="F202">
            <v>43</v>
          </cell>
        </row>
        <row r="203">
          <cell r="C203">
            <v>13</v>
          </cell>
          <cell r="F203">
            <v>43</v>
          </cell>
        </row>
        <row r="204">
          <cell r="C204">
            <v>14</v>
          </cell>
          <cell r="F204">
            <v>35</v>
          </cell>
        </row>
        <row r="205">
          <cell r="C205">
            <v>13</v>
          </cell>
          <cell r="F205">
            <v>31</v>
          </cell>
        </row>
        <row r="206">
          <cell r="C206">
            <v>12</v>
          </cell>
          <cell r="F206">
            <v>37</v>
          </cell>
        </row>
        <row r="207">
          <cell r="C207">
            <v>13</v>
          </cell>
          <cell r="F207">
            <v>44</v>
          </cell>
        </row>
        <row r="208">
          <cell r="C208">
            <v>14</v>
          </cell>
          <cell r="F208">
            <v>41</v>
          </cell>
        </row>
        <row r="209">
          <cell r="C209">
            <v>14</v>
          </cell>
          <cell r="F209">
            <v>60</v>
          </cell>
        </row>
        <row r="210">
          <cell r="C210">
            <v>13</v>
          </cell>
          <cell r="F210">
            <v>51</v>
          </cell>
        </row>
        <row r="211">
          <cell r="C211">
            <v>15</v>
          </cell>
          <cell r="F211">
            <v>48</v>
          </cell>
        </row>
        <row r="212">
          <cell r="C212">
            <v>13</v>
          </cell>
          <cell r="F212">
            <v>62</v>
          </cell>
        </row>
        <row r="213">
          <cell r="C213">
            <v>13</v>
          </cell>
          <cell r="F213">
            <v>58</v>
          </cell>
        </row>
        <row r="214">
          <cell r="C214">
            <v>13</v>
          </cell>
          <cell r="F214">
            <v>36</v>
          </cell>
        </row>
        <row r="215">
          <cell r="C215">
            <v>27</v>
          </cell>
          <cell r="F215">
            <v>33</v>
          </cell>
        </row>
        <row r="216">
          <cell r="C216">
            <v>18</v>
          </cell>
          <cell r="F216">
            <v>42</v>
          </cell>
        </row>
        <row r="217">
          <cell r="C217">
            <v>13</v>
          </cell>
          <cell r="F217">
            <v>50</v>
          </cell>
        </row>
        <row r="218">
          <cell r="C218">
            <v>13</v>
          </cell>
          <cell r="F218">
            <v>45</v>
          </cell>
        </row>
        <row r="219">
          <cell r="C219">
            <v>14</v>
          </cell>
          <cell r="F219">
            <v>29</v>
          </cell>
        </row>
        <row r="220">
          <cell r="C220">
            <v>11</v>
          </cell>
          <cell r="F220">
            <v>17</v>
          </cell>
        </row>
        <row r="221">
          <cell r="C221">
            <v>13</v>
          </cell>
          <cell r="F221">
            <v>42</v>
          </cell>
        </row>
        <row r="222">
          <cell r="C222">
            <v>15</v>
          </cell>
          <cell r="F222">
            <v>46</v>
          </cell>
        </row>
        <row r="223">
          <cell r="C223">
            <v>14</v>
          </cell>
          <cell r="F223">
            <v>49</v>
          </cell>
        </row>
        <row r="224">
          <cell r="C224">
            <v>14</v>
          </cell>
          <cell r="F224">
            <v>76</v>
          </cell>
        </row>
        <row r="225">
          <cell r="C225">
            <v>14</v>
          </cell>
          <cell r="F225">
            <v>48</v>
          </cell>
        </row>
        <row r="226">
          <cell r="C226">
            <v>12</v>
          </cell>
          <cell r="F226">
            <v>40</v>
          </cell>
        </row>
        <row r="227">
          <cell r="C227">
            <v>13</v>
          </cell>
          <cell r="F227">
            <v>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34"/>
  <sheetViews>
    <sheetView tabSelected="1" zoomScaleNormal="100" zoomScaleSheetLayoutView="100" workbookViewId="0">
      <selection activeCell="B26" sqref="B26"/>
    </sheetView>
  </sheetViews>
  <sheetFormatPr defaultColWidth="8.85546875" defaultRowHeight="14.25" x14ac:dyDescent="0.25"/>
  <cols>
    <col min="1" max="1" width="5.140625" style="11" customWidth="1"/>
    <col min="2" max="2" width="52.28515625" style="15" customWidth="1"/>
    <col min="3" max="3" width="5.7109375" style="5" bestFit="1" customWidth="1"/>
    <col min="4" max="4" width="12" style="11" bestFit="1" customWidth="1"/>
    <col min="5" max="5" width="12.7109375" style="27" bestFit="1" customWidth="1"/>
    <col min="6" max="6" width="13.7109375" style="27" bestFit="1" customWidth="1"/>
    <col min="7" max="7" width="14" style="11" customWidth="1"/>
    <col min="8" max="8" width="14" style="43" customWidth="1"/>
    <col min="9" max="9" width="14.85546875" style="43" bestFit="1" customWidth="1"/>
    <col min="10" max="10" width="10.42578125" style="11" bestFit="1" customWidth="1"/>
    <col min="11" max="11" width="12.85546875" style="27" bestFit="1" customWidth="1"/>
    <col min="12" max="12" width="17.42578125" style="28" bestFit="1" customWidth="1"/>
    <col min="13" max="13" width="15.85546875" style="85" hidden="1" customWidth="1"/>
    <col min="14" max="14" width="36.85546875" style="75" hidden="1" customWidth="1"/>
    <col min="15" max="15" width="19.140625" style="74" hidden="1" customWidth="1"/>
    <col min="16" max="16" width="16.42578125" style="6" hidden="1" customWidth="1"/>
    <col min="17" max="17" width="20.140625" style="85" hidden="1" customWidth="1"/>
    <col min="18" max="18" width="8.85546875" style="85" hidden="1" customWidth="1"/>
    <col min="19" max="19" width="9.28515625" style="85" hidden="1" customWidth="1"/>
    <col min="20" max="20" width="8.85546875" style="15" hidden="1" customWidth="1"/>
    <col min="21" max="25" width="0" style="15" hidden="1" customWidth="1"/>
    <col min="26" max="16384" width="8.85546875" style="15"/>
  </cols>
  <sheetData>
    <row r="1" spans="1:24" s="114" customFormat="1" ht="26.25" customHeight="1" x14ac:dyDescent="0.25">
      <c r="A1" s="114" t="s">
        <v>97</v>
      </c>
    </row>
    <row r="2" spans="1:24" s="5" customFormat="1" ht="42.75" x14ac:dyDescent="0.25">
      <c r="A2" s="1" t="s">
        <v>0</v>
      </c>
      <c r="B2" s="2" t="s">
        <v>1</v>
      </c>
      <c r="C2" s="1" t="s">
        <v>2</v>
      </c>
      <c r="D2" s="3" t="s">
        <v>4</v>
      </c>
      <c r="E2" s="4" t="s">
        <v>4</v>
      </c>
      <c r="F2" s="4" t="s">
        <v>4</v>
      </c>
      <c r="G2" s="3" t="s">
        <v>6</v>
      </c>
      <c r="H2" s="36" t="s">
        <v>6</v>
      </c>
      <c r="I2" s="36" t="s">
        <v>6</v>
      </c>
      <c r="J2" s="3" t="s">
        <v>5</v>
      </c>
      <c r="K2" s="4" t="s">
        <v>5</v>
      </c>
      <c r="L2" s="4" t="s">
        <v>7</v>
      </c>
      <c r="M2" s="73"/>
      <c r="N2" s="86" t="s">
        <v>8</v>
      </c>
      <c r="O2" s="87" t="s">
        <v>9</v>
      </c>
      <c r="P2" s="88" t="s">
        <v>10</v>
      </c>
      <c r="Q2" s="79"/>
      <c r="R2" s="79"/>
      <c r="S2" s="79"/>
      <c r="T2" s="56"/>
      <c r="U2" s="56"/>
      <c r="V2" s="56"/>
      <c r="W2" s="56"/>
      <c r="X2" s="56"/>
    </row>
    <row r="3" spans="1:24" s="5" customFormat="1" x14ac:dyDescent="0.25">
      <c r="A3" s="30"/>
      <c r="B3" s="31"/>
      <c r="C3" s="30"/>
      <c r="D3" s="32" t="s">
        <v>11</v>
      </c>
      <c r="E3" s="33" t="s">
        <v>12</v>
      </c>
      <c r="F3" s="33" t="s">
        <v>13</v>
      </c>
      <c r="G3" s="32" t="s">
        <v>11</v>
      </c>
      <c r="H3" s="37" t="s">
        <v>12</v>
      </c>
      <c r="I3" s="37" t="s">
        <v>13</v>
      </c>
      <c r="J3" s="32" t="s">
        <v>11</v>
      </c>
      <c r="K3" s="33" t="s">
        <v>12</v>
      </c>
      <c r="L3" s="33" t="s">
        <v>13</v>
      </c>
      <c r="M3" s="74"/>
      <c r="N3" s="78"/>
      <c r="O3" s="79"/>
      <c r="P3" s="57"/>
      <c r="Q3" s="79"/>
      <c r="R3" s="79"/>
      <c r="S3" s="79"/>
      <c r="T3" s="56"/>
      <c r="U3" s="56"/>
      <c r="V3" s="56"/>
      <c r="W3" s="56"/>
      <c r="X3" s="56"/>
    </row>
    <row r="4" spans="1:24" s="11" customFormat="1" x14ac:dyDescent="0.25">
      <c r="A4" s="7"/>
      <c r="B4" s="8"/>
      <c r="C4" s="7"/>
      <c r="D4" s="9"/>
      <c r="E4" s="10"/>
      <c r="F4" s="10"/>
      <c r="G4" s="9"/>
      <c r="H4" s="38"/>
      <c r="I4" s="38"/>
      <c r="J4" s="9"/>
      <c r="K4" s="10"/>
      <c r="L4" s="47"/>
      <c r="M4" s="49"/>
      <c r="N4" s="78"/>
      <c r="O4" s="79"/>
      <c r="P4" s="57"/>
      <c r="Q4" s="79"/>
      <c r="R4" s="79"/>
      <c r="S4" s="79"/>
      <c r="T4" s="56"/>
      <c r="U4" s="56"/>
      <c r="V4" s="56"/>
      <c r="W4" s="56"/>
      <c r="X4" s="56"/>
    </row>
    <row r="5" spans="1:24" s="5" customFormat="1" x14ac:dyDescent="0.25">
      <c r="A5" s="2"/>
      <c r="B5" s="2" t="s">
        <v>14</v>
      </c>
      <c r="C5" s="2"/>
      <c r="D5" s="2"/>
      <c r="E5" s="12"/>
      <c r="F5" s="12"/>
      <c r="G5" s="2"/>
      <c r="H5" s="39"/>
      <c r="I5" s="39"/>
      <c r="J5" s="2"/>
      <c r="K5" s="12"/>
      <c r="L5" s="12"/>
      <c r="M5" s="73"/>
      <c r="N5" s="86"/>
      <c r="O5" s="87"/>
      <c r="P5" s="88"/>
      <c r="Q5" s="79"/>
      <c r="R5" s="79"/>
      <c r="S5" s="79"/>
      <c r="T5" s="56"/>
      <c r="U5" s="56"/>
      <c r="V5" s="56"/>
      <c r="W5" s="56"/>
      <c r="X5" s="56"/>
    </row>
    <row r="6" spans="1:24" s="11" customFormat="1" ht="28.5" x14ac:dyDescent="0.25">
      <c r="A6" s="13">
        <v>1</v>
      </c>
      <c r="B6" s="48" t="s">
        <v>15</v>
      </c>
      <c r="C6" s="13" t="s">
        <v>47</v>
      </c>
      <c r="D6" s="34">
        <v>30</v>
      </c>
      <c r="E6" s="20"/>
      <c r="F6" s="20"/>
      <c r="G6" s="34">
        <v>0</v>
      </c>
      <c r="H6" s="35"/>
      <c r="I6" s="35"/>
      <c r="J6" s="34">
        <v>0</v>
      </c>
      <c r="K6" s="20"/>
      <c r="L6" s="20"/>
      <c r="M6" s="76"/>
      <c r="N6" s="78"/>
      <c r="O6" s="79"/>
      <c r="P6" s="79"/>
      <c r="Q6" s="79"/>
      <c r="R6" s="79"/>
      <c r="S6" s="79"/>
      <c r="T6" s="56"/>
      <c r="U6" s="56"/>
      <c r="V6" s="56"/>
      <c r="W6" s="56"/>
      <c r="X6" s="56"/>
    </row>
    <row r="7" spans="1:24" s="55" customFormat="1" ht="30" x14ac:dyDescent="0.25">
      <c r="A7" s="13">
        <f>A6+1</f>
        <v>2</v>
      </c>
      <c r="B7" s="14" t="s">
        <v>85</v>
      </c>
      <c r="C7" s="17" t="s">
        <v>3</v>
      </c>
      <c r="D7" s="34">
        <v>1</v>
      </c>
      <c r="E7" s="20"/>
      <c r="F7" s="20"/>
      <c r="G7" s="18">
        <v>1</v>
      </c>
      <c r="H7" s="19"/>
      <c r="I7" s="20"/>
      <c r="J7" s="18">
        <v>1</v>
      </c>
      <c r="K7" s="19"/>
      <c r="L7" s="19"/>
      <c r="M7" s="77"/>
      <c r="N7" s="78"/>
      <c r="O7" s="79"/>
      <c r="P7" s="57"/>
      <c r="Q7" s="77"/>
      <c r="R7" s="77"/>
      <c r="S7" s="77"/>
    </row>
    <row r="8" spans="1:24" s="55" customFormat="1" ht="30" x14ac:dyDescent="0.25">
      <c r="A8" s="13">
        <f>A7+1</f>
        <v>3</v>
      </c>
      <c r="B8" s="14" t="s">
        <v>86</v>
      </c>
      <c r="C8" s="17" t="s">
        <v>3</v>
      </c>
      <c r="D8" s="34">
        <v>0</v>
      </c>
      <c r="E8" s="20"/>
      <c r="F8" s="20"/>
      <c r="G8" s="18">
        <v>1</v>
      </c>
      <c r="H8" s="19"/>
      <c r="I8" s="20"/>
      <c r="J8" s="18">
        <v>1</v>
      </c>
      <c r="K8" s="19"/>
      <c r="L8" s="19"/>
      <c r="M8" s="77"/>
      <c r="N8" s="78"/>
      <c r="O8" s="79"/>
      <c r="P8" s="57"/>
      <c r="Q8" s="77"/>
      <c r="R8" s="77"/>
      <c r="S8" s="77"/>
    </row>
    <row r="9" spans="1:24" s="56" customFormat="1" ht="44.25" x14ac:dyDescent="0.25">
      <c r="A9" s="13">
        <f>A8+1</f>
        <v>4</v>
      </c>
      <c r="B9" s="48" t="s">
        <v>70</v>
      </c>
      <c r="C9" s="13" t="s">
        <v>3</v>
      </c>
      <c r="D9" s="34">
        <v>0</v>
      </c>
      <c r="E9" s="20"/>
      <c r="F9" s="20"/>
      <c r="G9" s="34">
        <v>1</v>
      </c>
      <c r="H9" s="35"/>
      <c r="I9" s="35"/>
      <c r="J9" s="34">
        <v>0</v>
      </c>
      <c r="K9" s="20"/>
      <c r="L9" s="20"/>
      <c r="M9" s="80"/>
      <c r="N9" s="80"/>
      <c r="O9" s="79"/>
      <c r="P9" s="79"/>
      <c r="Q9" s="79"/>
      <c r="R9" s="79"/>
      <c r="S9" s="79"/>
    </row>
    <row r="10" spans="1:24" s="46" customFormat="1" ht="49.5" customHeight="1" x14ac:dyDescent="0.25">
      <c r="A10" s="13">
        <f t="shared" ref="A10:A19" si="0">A9+1</f>
        <v>5</v>
      </c>
      <c r="B10" s="14" t="s">
        <v>91</v>
      </c>
      <c r="C10" s="13" t="s">
        <v>3</v>
      </c>
      <c r="D10" s="34">
        <v>1</v>
      </c>
      <c r="E10" s="20"/>
      <c r="F10" s="20"/>
      <c r="G10" s="34">
        <v>1</v>
      </c>
      <c r="H10" s="35"/>
      <c r="I10" s="35"/>
      <c r="J10" s="34">
        <v>1</v>
      </c>
      <c r="K10" s="20"/>
      <c r="L10" s="20"/>
      <c r="M10" s="52"/>
      <c r="N10" s="80"/>
      <c r="O10" s="79"/>
      <c r="P10" s="79"/>
      <c r="Q10" s="79"/>
      <c r="R10" s="79"/>
      <c r="S10" s="79"/>
      <c r="T10" s="89"/>
      <c r="U10" s="89"/>
      <c r="V10" s="89"/>
      <c r="W10" s="89"/>
      <c r="X10" s="89"/>
    </row>
    <row r="11" spans="1:24" s="29" customFormat="1" ht="28.5" x14ac:dyDescent="0.25">
      <c r="A11" s="13">
        <f t="shared" si="0"/>
        <v>6</v>
      </c>
      <c r="B11" s="50" t="str">
        <f>"Изграждане на тръбопровод за въздух към р-р за утайкови води от ИБТ Хан Богров "&amp;O11</f>
        <v>Изграждане на тръбопровод за въздух към р-р за утайкови води от ИБТ Хан Богров AISI 65</v>
      </c>
      <c r="C11" s="17" t="s">
        <v>17</v>
      </c>
      <c r="D11" s="18">
        <f>ROUNDUP(P11*1.05,1)</f>
        <v>9.2999999999999989</v>
      </c>
      <c r="E11" s="19"/>
      <c r="F11" s="20"/>
      <c r="G11" s="34">
        <v>0</v>
      </c>
      <c r="H11" s="35"/>
      <c r="I11" s="35"/>
      <c r="J11" s="34">
        <v>0</v>
      </c>
      <c r="K11" s="20"/>
      <c r="L11" s="20"/>
      <c r="M11" s="44"/>
      <c r="N11" s="78" t="s">
        <v>18</v>
      </c>
      <c r="O11" s="79" t="s">
        <v>71</v>
      </c>
      <c r="P11" s="57">
        <f>8.8</f>
        <v>8.8000000000000007</v>
      </c>
      <c r="Q11" s="77"/>
      <c r="R11" s="77"/>
      <c r="S11" s="77"/>
      <c r="T11" s="55"/>
      <c r="U11" s="55"/>
      <c r="V11" s="55"/>
      <c r="W11" s="55"/>
      <c r="X11" s="55"/>
    </row>
    <row r="12" spans="1:24" s="11" customFormat="1" ht="44.25" x14ac:dyDescent="0.25">
      <c r="A12" s="13">
        <f>A11+1</f>
        <v>7</v>
      </c>
      <c r="B12" s="48" t="s">
        <v>16</v>
      </c>
      <c r="C12" s="13" t="s">
        <v>3</v>
      </c>
      <c r="D12" s="34">
        <v>0</v>
      </c>
      <c r="E12" s="20"/>
      <c r="F12" s="20"/>
      <c r="G12" s="34">
        <v>1</v>
      </c>
      <c r="H12" s="35"/>
      <c r="I12" s="35"/>
      <c r="J12" s="34">
        <v>0</v>
      </c>
      <c r="K12" s="20"/>
      <c r="L12" s="20"/>
      <c r="M12" s="49"/>
      <c r="N12" s="78"/>
      <c r="O12" s="79"/>
      <c r="P12" s="79"/>
      <c r="Q12" s="79"/>
      <c r="R12" s="79"/>
      <c r="S12" s="79"/>
      <c r="T12" s="56"/>
      <c r="U12" s="56"/>
      <c r="V12" s="56"/>
      <c r="W12" s="56"/>
      <c r="X12" s="56"/>
    </row>
    <row r="13" spans="1:24" s="46" customFormat="1" ht="44.25" x14ac:dyDescent="0.25">
      <c r="A13" s="13">
        <f t="shared" si="0"/>
        <v>8</v>
      </c>
      <c r="B13" s="14" t="s">
        <v>92</v>
      </c>
      <c r="C13" s="13" t="s">
        <v>3</v>
      </c>
      <c r="D13" s="34">
        <v>1</v>
      </c>
      <c r="E13" s="20"/>
      <c r="F13" s="20"/>
      <c r="G13" s="34">
        <v>1</v>
      </c>
      <c r="H13" s="35"/>
      <c r="I13" s="35"/>
      <c r="J13" s="34">
        <v>1</v>
      </c>
      <c r="K13" s="20"/>
      <c r="L13" s="20"/>
      <c r="M13" s="52"/>
      <c r="N13" s="80"/>
      <c r="O13" s="79"/>
      <c r="P13" s="79"/>
      <c r="Q13" s="79"/>
      <c r="R13" s="79"/>
      <c r="S13" s="79"/>
      <c r="T13" s="89"/>
      <c r="U13" s="89"/>
      <c r="V13" s="89"/>
      <c r="W13" s="89"/>
      <c r="X13" s="89"/>
    </row>
    <row r="14" spans="1:24" s="29" customFormat="1" ht="28.5" x14ac:dyDescent="0.25">
      <c r="A14" s="13">
        <f t="shared" si="0"/>
        <v>9</v>
      </c>
      <c r="B14" s="50" t="str">
        <f>"Изграждане на тръбопровод за въздух към р-р за инфилтрат от депо "&amp;O14</f>
        <v>Изграждане на тръбопровод за въздух към р-р за инфилтрат от депо AISI 80</v>
      </c>
      <c r="C14" s="17" t="s">
        <v>17</v>
      </c>
      <c r="D14" s="18">
        <f>ROUNDUP(P14*1.05,1)</f>
        <v>14.1</v>
      </c>
      <c r="E14" s="19"/>
      <c r="F14" s="20"/>
      <c r="G14" s="34">
        <v>0</v>
      </c>
      <c r="H14" s="35"/>
      <c r="I14" s="35"/>
      <c r="J14" s="34">
        <v>0</v>
      </c>
      <c r="K14" s="20"/>
      <c r="L14" s="20"/>
      <c r="M14" s="44"/>
      <c r="N14" s="78" t="s">
        <v>18</v>
      </c>
      <c r="O14" s="79" t="s">
        <v>19</v>
      </c>
      <c r="P14" s="57">
        <f>13.4</f>
        <v>13.4</v>
      </c>
      <c r="Q14" s="77"/>
      <c r="R14" s="77"/>
      <c r="S14" s="77"/>
      <c r="T14" s="55"/>
      <c r="U14" s="55"/>
      <c r="V14" s="55"/>
      <c r="W14" s="55"/>
      <c r="X14" s="55"/>
    </row>
    <row r="15" spans="1:24" s="29" customFormat="1" ht="28.5" x14ac:dyDescent="0.25">
      <c r="A15" s="13">
        <f>A14+1</f>
        <v>10</v>
      </c>
      <c r="B15" s="50" t="s">
        <v>20</v>
      </c>
      <c r="C15" s="54" t="s">
        <v>3</v>
      </c>
      <c r="D15" s="18">
        <v>1</v>
      </c>
      <c r="E15" s="19"/>
      <c r="F15" s="20"/>
      <c r="G15" s="34">
        <v>0</v>
      </c>
      <c r="H15" s="35"/>
      <c r="I15" s="35"/>
      <c r="J15" s="34">
        <v>0</v>
      </c>
      <c r="K15" s="20"/>
      <c r="L15" s="20"/>
      <c r="M15" s="44"/>
      <c r="N15" s="78" t="s">
        <v>21</v>
      </c>
      <c r="O15" s="79"/>
      <c r="P15" s="57"/>
      <c r="Q15" s="77"/>
      <c r="R15" s="77"/>
      <c r="S15" s="77"/>
      <c r="T15" s="55"/>
      <c r="U15" s="55"/>
      <c r="V15" s="55"/>
      <c r="W15" s="55"/>
      <c r="X15" s="55"/>
    </row>
    <row r="16" spans="1:24" s="29" customFormat="1" ht="28.5" x14ac:dyDescent="0.25">
      <c r="A16" s="13">
        <f t="shared" ref="A16:A17" si="1">A15+1</f>
        <v>11</v>
      </c>
      <c r="B16" s="50" t="s">
        <v>93</v>
      </c>
      <c r="C16" s="54" t="s">
        <v>3</v>
      </c>
      <c r="D16" s="18">
        <v>3</v>
      </c>
      <c r="E16" s="19"/>
      <c r="F16" s="20"/>
      <c r="G16" s="18">
        <v>0</v>
      </c>
      <c r="H16" s="19"/>
      <c r="I16" s="20"/>
      <c r="J16" s="18">
        <v>0</v>
      </c>
      <c r="K16" s="19"/>
      <c r="L16" s="20"/>
      <c r="M16" s="44"/>
      <c r="N16" s="78"/>
      <c r="O16" s="79"/>
      <c r="P16" s="57"/>
      <c r="Q16" s="77"/>
      <c r="R16" s="77"/>
      <c r="S16" s="77"/>
      <c r="T16" s="55"/>
      <c r="U16" s="55"/>
      <c r="V16" s="55"/>
      <c r="W16" s="55"/>
      <c r="X16" s="55"/>
    </row>
    <row r="17" spans="1:24" s="29" customFormat="1" ht="29.25" thickBot="1" x14ac:dyDescent="0.3">
      <c r="A17" s="13">
        <f t="shared" si="1"/>
        <v>12</v>
      </c>
      <c r="B17" s="14" t="s">
        <v>22</v>
      </c>
      <c r="C17" s="17" t="s">
        <v>3</v>
      </c>
      <c r="D17" s="34">
        <v>0</v>
      </c>
      <c r="E17" s="20"/>
      <c r="F17" s="20"/>
      <c r="G17" s="18">
        <v>1</v>
      </c>
      <c r="H17" s="40"/>
      <c r="I17" s="35"/>
      <c r="J17" s="34">
        <v>0</v>
      </c>
      <c r="K17" s="20"/>
      <c r="L17" s="20"/>
      <c r="M17" s="44"/>
      <c r="N17" s="78" t="s">
        <v>23</v>
      </c>
      <c r="O17" s="79"/>
      <c r="P17" s="57"/>
      <c r="Q17" s="77"/>
      <c r="R17" s="77">
        <v>1</v>
      </c>
      <c r="S17" s="77" t="s">
        <v>87</v>
      </c>
      <c r="T17" s="55"/>
      <c r="U17" s="55"/>
      <c r="V17" s="55"/>
      <c r="W17" s="55"/>
      <c r="X17" s="55"/>
    </row>
    <row r="18" spans="1:24" s="29" customFormat="1" ht="42.75" x14ac:dyDescent="0.2">
      <c r="A18" s="13">
        <f t="shared" si="0"/>
        <v>13</v>
      </c>
      <c r="B18" s="50" t="str">
        <f>"Доставка и монтаж на напорен тръбопровод за отпадъчна вода от същ. ПС на вход ПСОВ до Cмесителен р-р преди комбинирано съоръжение "&amp;O18</f>
        <v>Доставка и монтаж на напорен тръбопровод за отпадъчна вода от същ. ПС на вход ПСОВ до Cмесителен р-р преди комбинирано съоръжение PEHD 90</v>
      </c>
      <c r="C18" s="54" t="s">
        <v>17</v>
      </c>
      <c r="D18" s="18">
        <f>ROUNDUP(P18*1.05,1)</f>
        <v>27.8</v>
      </c>
      <c r="E18" s="19"/>
      <c r="F18" s="20"/>
      <c r="G18" s="34">
        <v>0</v>
      </c>
      <c r="H18" s="35"/>
      <c r="I18" s="35"/>
      <c r="J18" s="34">
        <v>0</v>
      </c>
      <c r="K18" s="20"/>
      <c r="L18" s="20"/>
      <c r="M18" s="44"/>
      <c r="N18" s="78" t="s">
        <v>24</v>
      </c>
      <c r="O18" s="79" t="s">
        <v>25</v>
      </c>
      <c r="P18" s="57">
        <f>4.1+5.7+8.5+8.1</f>
        <v>26.4</v>
      </c>
      <c r="Q18" s="90" t="s">
        <v>26</v>
      </c>
      <c r="R18" s="91">
        <f>ROUNDUP(SQRT(4*R17/PI()/R20/3600)*1000,0)</f>
        <v>19</v>
      </c>
      <c r="S18" s="92"/>
      <c r="T18" s="55"/>
      <c r="U18" s="55"/>
      <c r="V18" s="55"/>
      <c r="W18" s="55"/>
      <c r="X18" s="55"/>
    </row>
    <row r="19" spans="1:24" s="29" customFormat="1" ht="28.5" x14ac:dyDescent="0.2">
      <c r="A19" s="13">
        <f t="shared" si="0"/>
        <v>14</v>
      </c>
      <c r="B19" s="50" t="s">
        <v>27</v>
      </c>
      <c r="C19" s="13" t="s">
        <v>3</v>
      </c>
      <c r="D19" s="34">
        <v>0</v>
      </c>
      <c r="E19" s="20"/>
      <c r="F19" s="20"/>
      <c r="G19" s="34">
        <v>1</v>
      </c>
      <c r="H19" s="35"/>
      <c r="I19" s="35"/>
      <c r="J19" s="34">
        <v>1</v>
      </c>
      <c r="K19" s="20"/>
      <c r="L19" s="20"/>
      <c r="M19" s="44"/>
      <c r="N19" s="78" t="s">
        <v>28</v>
      </c>
      <c r="O19" s="79"/>
      <c r="P19" s="57"/>
      <c r="Q19" s="93" t="s">
        <v>29</v>
      </c>
      <c r="R19" s="94">
        <f>R17/3600*4/PI()/(R18/1000)^2</f>
        <v>0.97971648563801372</v>
      </c>
      <c r="S19" s="95" t="s">
        <v>30</v>
      </c>
      <c r="T19" s="55"/>
      <c r="U19" s="55"/>
      <c r="V19" s="55"/>
      <c r="W19" s="55"/>
      <c r="X19" s="55"/>
    </row>
    <row r="20" spans="1:24" s="29" customFormat="1" ht="29.25" thickBot="1" x14ac:dyDescent="0.25">
      <c r="A20" s="13">
        <f>A19+1</f>
        <v>15</v>
      </c>
      <c r="B20" s="50" t="s">
        <v>31</v>
      </c>
      <c r="C20" s="13" t="s">
        <v>3</v>
      </c>
      <c r="D20" s="34">
        <v>0</v>
      </c>
      <c r="E20" s="20"/>
      <c r="F20" s="20"/>
      <c r="G20" s="34">
        <v>1</v>
      </c>
      <c r="H20" s="35"/>
      <c r="I20" s="35"/>
      <c r="J20" s="34">
        <v>1</v>
      </c>
      <c r="K20" s="20"/>
      <c r="L20" s="20"/>
      <c r="M20" s="44"/>
      <c r="N20" s="86" t="e">
        <f>"Ср.ден. e "&amp;ROUNDUP(#REF!,1)</f>
        <v>#REF!</v>
      </c>
      <c r="O20" s="79"/>
      <c r="P20" s="57"/>
      <c r="Q20" s="96" t="s">
        <v>32</v>
      </c>
      <c r="R20" s="97">
        <v>1</v>
      </c>
      <c r="S20" s="98" t="s">
        <v>30</v>
      </c>
      <c r="T20" s="55"/>
      <c r="U20" s="55"/>
      <c r="V20" s="55"/>
      <c r="W20" s="55"/>
      <c r="X20" s="55"/>
    </row>
    <row r="21" spans="1:24" s="29" customFormat="1" ht="42.75" x14ac:dyDescent="0.25">
      <c r="A21" s="13">
        <f t="shared" ref="A21:A50" si="2">A20+1</f>
        <v>16</v>
      </c>
      <c r="B21" s="14" t="s">
        <v>33</v>
      </c>
      <c r="C21" s="17" t="s">
        <v>3</v>
      </c>
      <c r="D21" s="18">
        <v>2</v>
      </c>
      <c r="E21" s="19"/>
      <c r="F21" s="20"/>
      <c r="G21" s="34">
        <v>0</v>
      </c>
      <c r="H21" s="35"/>
      <c r="I21" s="35"/>
      <c r="J21" s="34">
        <v>0</v>
      </c>
      <c r="K21" s="20"/>
      <c r="L21" s="20"/>
      <c r="M21" s="51"/>
      <c r="N21" s="78"/>
      <c r="O21" s="79"/>
      <c r="P21" s="57"/>
      <c r="Q21" s="77"/>
      <c r="R21" s="77"/>
      <c r="S21" s="77"/>
      <c r="T21" s="55"/>
      <c r="U21" s="55"/>
      <c r="V21" s="55"/>
      <c r="W21" s="55"/>
      <c r="X21" s="55"/>
    </row>
    <row r="22" spans="1:24" s="29" customFormat="1" ht="28.5" x14ac:dyDescent="0.2">
      <c r="A22" s="13">
        <f>A21+1</f>
        <v>17</v>
      </c>
      <c r="B22" s="50" t="s">
        <v>34</v>
      </c>
      <c r="C22" s="13" t="s">
        <v>3</v>
      </c>
      <c r="D22" s="34">
        <v>1</v>
      </c>
      <c r="E22" s="20"/>
      <c r="F22" s="20"/>
      <c r="G22" s="34">
        <v>0</v>
      </c>
      <c r="H22" s="35"/>
      <c r="I22" s="35"/>
      <c r="J22" s="34">
        <v>0</v>
      </c>
      <c r="K22" s="20"/>
      <c r="L22" s="20"/>
      <c r="M22" s="44"/>
      <c r="N22" s="86"/>
      <c r="O22" s="79"/>
      <c r="P22" s="99"/>
      <c r="Q22" s="100"/>
      <c r="R22" s="101"/>
      <c r="S22" s="102"/>
      <c r="T22" s="103"/>
      <c r="U22" s="103"/>
      <c r="V22" s="103"/>
      <c r="W22" s="103"/>
      <c r="X22" s="103"/>
    </row>
    <row r="23" spans="1:24" s="29" customFormat="1" ht="44.25" x14ac:dyDescent="0.2">
      <c r="A23" s="13">
        <f>A22+1</f>
        <v>18</v>
      </c>
      <c r="B23" s="50" t="s">
        <v>88</v>
      </c>
      <c r="C23" s="13" t="s">
        <v>3</v>
      </c>
      <c r="D23" s="34">
        <v>0</v>
      </c>
      <c r="E23" s="20"/>
      <c r="F23" s="20"/>
      <c r="G23" s="34">
        <v>3</v>
      </c>
      <c r="H23" s="35"/>
      <c r="I23" s="35"/>
      <c r="J23" s="34">
        <v>3</v>
      </c>
      <c r="K23" s="20"/>
      <c r="L23" s="20"/>
      <c r="M23" s="44"/>
      <c r="N23" s="86" t="e">
        <f>"Макс.час. e "&amp;ROUNDUP(#REF!,1)</f>
        <v>#REF!</v>
      </c>
      <c r="O23" s="79"/>
      <c r="P23" s="99"/>
      <c r="Q23" s="100"/>
      <c r="R23" s="101"/>
      <c r="S23" s="102"/>
      <c r="T23" s="103"/>
      <c r="U23" s="103"/>
      <c r="V23" s="103"/>
      <c r="W23" s="103"/>
      <c r="X23" s="103"/>
    </row>
    <row r="24" spans="1:24" s="44" customFormat="1" ht="28.5" x14ac:dyDescent="0.25">
      <c r="A24" s="13">
        <f>A23+1</f>
        <v>19</v>
      </c>
      <c r="B24" s="14" t="s">
        <v>35</v>
      </c>
      <c r="C24" s="17" t="s">
        <v>3</v>
      </c>
      <c r="D24" s="34">
        <v>0</v>
      </c>
      <c r="E24" s="20"/>
      <c r="F24" s="20"/>
      <c r="G24" s="18">
        <v>1</v>
      </c>
      <c r="H24" s="40"/>
      <c r="I24" s="35"/>
      <c r="J24" s="18">
        <v>1</v>
      </c>
      <c r="K24" s="19"/>
      <c r="L24" s="19"/>
      <c r="N24" s="78"/>
      <c r="O24" s="79"/>
      <c r="P24" s="99"/>
      <c r="Q24" s="104"/>
      <c r="R24" s="104"/>
      <c r="S24" s="104"/>
      <c r="T24" s="104"/>
      <c r="U24" s="104"/>
      <c r="V24" s="104"/>
      <c r="W24" s="104"/>
      <c r="X24" s="104"/>
    </row>
    <row r="25" spans="1:24" s="44" customFormat="1" ht="42.75" x14ac:dyDescent="0.25">
      <c r="A25" s="17">
        <f>A24+1</f>
        <v>20</v>
      </c>
      <c r="B25" s="14" t="s">
        <v>72</v>
      </c>
      <c r="C25" s="17" t="s">
        <v>3</v>
      </c>
      <c r="D25" s="34">
        <v>0</v>
      </c>
      <c r="E25" s="20"/>
      <c r="F25" s="20"/>
      <c r="G25" s="18">
        <v>2</v>
      </c>
      <c r="H25" s="40"/>
      <c r="I25" s="35"/>
      <c r="J25" s="34">
        <v>0</v>
      </c>
      <c r="K25" s="20"/>
      <c r="L25" s="20"/>
      <c r="N25" s="78"/>
      <c r="O25" s="79"/>
      <c r="P25" s="99"/>
      <c r="Q25" s="104"/>
      <c r="R25" s="104"/>
      <c r="S25" s="104"/>
      <c r="T25" s="104"/>
      <c r="U25" s="104"/>
      <c r="V25" s="104"/>
      <c r="W25" s="104"/>
      <c r="X25" s="104"/>
    </row>
    <row r="26" spans="1:24" s="29" customFormat="1" ht="28.5" x14ac:dyDescent="0.25">
      <c r="A26" s="13">
        <f>A25+1</f>
        <v>21</v>
      </c>
      <c r="B26" s="14" t="s">
        <v>73</v>
      </c>
      <c r="C26" s="17" t="s">
        <v>3</v>
      </c>
      <c r="D26" s="34">
        <v>0</v>
      </c>
      <c r="E26" s="20"/>
      <c r="F26" s="20"/>
      <c r="G26" s="18">
        <v>5</v>
      </c>
      <c r="H26" s="40"/>
      <c r="I26" s="35"/>
      <c r="J26" s="34">
        <v>0</v>
      </c>
      <c r="K26" s="20"/>
      <c r="L26" s="20"/>
      <c r="M26" s="51"/>
      <c r="N26" s="80"/>
      <c r="O26" s="79"/>
      <c r="P26" s="57"/>
      <c r="Q26" s="77"/>
      <c r="R26" s="77"/>
      <c r="S26" s="77"/>
      <c r="T26" s="55"/>
      <c r="U26" s="55"/>
      <c r="V26" s="55"/>
      <c r="W26" s="55"/>
      <c r="X26" s="55"/>
    </row>
    <row r="27" spans="1:24" s="29" customFormat="1" ht="28.5" x14ac:dyDescent="0.25">
      <c r="A27" s="13">
        <f t="shared" si="2"/>
        <v>22</v>
      </c>
      <c r="B27" s="14" t="s">
        <v>89</v>
      </c>
      <c r="C27" s="17" t="s">
        <v>3</v>
      </c>
      <c r="D27" s="34">
        <v>0</v>
      </c>
      <c r="E27" s="20"/>
      <c r="F27" s="20"/>
      <c r="G27" s="18">
        <v>0</v>
      </c>
      <c r="H27" s="40"/>
      <c r="I27" s="35"/>
      <c r="J27" s="18">
        <v>4</v>
      </c>
      <c r="K27" s="19"/>
      <c r="L27" s="19"/>
      <c r="M27" s="81"/>
      <c r="N27" s="78" t="s">
        <v>94</v>
      </c>
      <c r="O27" s="79"/>
      <c r="P27" s="57"/>
      <c r="Q27" s="77"/>
      <c r="R27" s="77"/>
      <c r="S27" s="77"/>
      <c r="T27" s="55"/>
      <c r="U27" s="55"/>
      <c r="V27" s="55"/>
      <c r="W27" s="55"/>
      <c r="X27" s="55"/>
    </row>
    <row r="28" spans="1:24" s="29" customFormat="1" ht="30" x14ac:dyDescent="0.25">
      <c r="A28" s="13">
        <f t="shared" si="2"/>
        <v>23</v>
      </c>
      <c r="B28" s="14" t="s">
        <v>74</v>
      </c>
      <c r="C28" s="17" t="s">
        <v>3</v>
      </c>
      <c r="D28" s="18">
        <v>2</v>
      </c>
      <c r="E28" s="19"/>
      <c r="F28" s="20"/>
      <c r="G28" s="34">
        <v>0</v>
      </c>
      <c r="H28" s="35"/>
      <c r="I28" s="35"/>
      <c r="J28" s="34">
        <v>0</v>
      </c>
      <c r="K28" s="20"/>
      <c r="L28" s="20"/>
      <c r="M28" s="51"/>
      <c r="N28" s="78"/>
      <c r="O28" s="79"/>
      <c r="P28" s="57"/>
      <c r="Q28" s="77"/>
      <c r="R28" s="77"/>
      <c r="S28" s="77"/>
      <c r="T28" s="55"/>
      <c r="U28" s="55"/>
      <c r="V28" s="55"/>
      <c r="W28" s="55"/>
      <c r="X28" s="55"/>
    </row>
    <row r="29" spans="1:24" s="29" customFormat="1" ht="30" x14ac:dyDescent="0.25">
      <c r="A29" s="13">
        <f t="shared" si="2"/>
        <v>24</v>
      </c>
      <c r="B29" s="14" t="s">
        <v>82</v>
      </c>
      <c r="C29" s="17" t="s">
        <v>3</v>
      </c>
      <c r="D29" s="34">
        <v>2</v>
      </c>
      <c r="E29" s="20"/>
      <c r="F29" s="20"/>
      <c r="G29" s="18">
        <v>2</v>
      </c>
      <c r="H29" s="40"/>
      <c r="I29" s="35"/>
      <c r="J29" s="18">
        <v>2</v>
      </c>
      <c r="K29" s="19"/>
      <c r="L29" s="19"/>
      <c r="M29" s="51"/>
      <c r="N29" s="86"/>
      <c r="O29" s="79"/>
      <c r="P29" s="57"/>
      <c r="Q29" s="77"/>
      <c r="R29" s="77"/>
      <c r="S29" s="77"/>
      <c r="T29" s="55"/>
      <c r="U29" s="55"/>
      <c r="V29" s="55"/>
      <c r="W29" s="55"/>
      <c r="X29" s="55"/>
    </row>
    <row r="30" spans="1:24" s="29" customFormat="1" ht="30" x14ac:dyDescent="0.25">
      <c r="A30" s="13">
        <f t="shared" si="2"/>
        <v>25</v>
      </c>
      <c r="B30" s="14" t="s">
        <v>83</v>
      </c>
      <c r="C30" s="17" t="s">
        <v>3</v>
      </c>
      <c r="D30" s="34">
        <v>0</v>
      </c>
      <c r="E30" s="20"/>
      <c r="F30" s="20"/>
      <c r="G30" s="18">
        <v>1</v>
      </c>
      <c r="H30" s="40"/>
      <c r="I30" s="35"/>
      <c r="J30" s="34">
        <v>0</v>
      </c>
      <c r="K30" s="20"/>
      <c r="L30" s="20"/>
      <c r="M30" s="51"/>
      <c r="N30" s="78"/>
      <c r="O30" s="79"/>
      <c r="P30" s="57"/>
      <c r="Q30" s="77"/>
      <c r="R30" s="77"/>
      <c r="S30" s="77"/>
      <c r="T30" s="55"/>
      <c r="U30" s="55"/>
      <c r="V30" s="55"/>
      <c r="W30" s="55"/>
      <c r="X30" s="55"/>
    </row>
    <row r="31" spans="1:24" s="29" customFormat="1" ht="28.5" x14ac:dyDescent="0.25">
      <c r="A31" s="13">
        <f>A30+1</f>
        <v>26</v>
      </c>
      <c r="B31" s="14" t="s">
        <v>75</v>
      </c>
      <c r="C31" s="17" t="s">
        <v>3</v>
      </c>
      <c r="D31" s="34">
        <v>0</v>
      </c>
      <c r="E31" s="20"/>
      <c r="F31" s="20"/>
      <c r="G31" s="18">
        <v>4</v>
      </c>
      <c r="H31" s="40"/>
      <c r="I31" s="35"/>
      <c r="J31" s="34">
        <v>0</v>
      </c>
      <c r="K31" s="20"/>
      <c r="L31" s="20"/>
      <c r="M31" s="51"/>
      <c r="N31" s="80"/>
      <c r="O31" s="79"/>
      <c r="P31" s="57"/>
      <c r="Q31" s="77"/>
      <c r="R31" s="77"/>
      <c r="S31" s="77"/>
      <c r="T31" s="55"/>
      <c r="U31" s="55"/>
      <c r="V31" s="55"/>
      <c r="W31" s="55"/>
      <c r="X31" s="55"/>
    </row>
    <row r="32" spans="1:24" s="29" customFormat="1" ht="28.5" x14ac:dyDescent="0.25">
      <c r="A32" s="13">
        <f>A31+1</f>
        <v>27</v>
      </c>
      <c r="B32" s="14" t="s">
        <v>76</v>
      </c>
      <c r="C32" s="17" t="s">
        <v>3</v>
      </c>
      <c r="D32" s="34">
        <v>0</v>
      </c>
      <c r="E32" s="20"/>
      <c r="F32" s="20"/>
      <c r="G32" s="18">
        <v>1</v>
      </c>
      <c r="H32" s="40"/>
      <c r="I32" s="35"/>
      <c r="J32" s="18">
        <v>1</v>
      </c>
      <c r="K32" s="19"/>
      <c r="L32" s="19"/>
      <c r="M32" s="51"/>
      <c r="N32" s="78"/>
      <c r="O32" s="79"/>
      <c r="P32" s="57"/>
      <c r="Q32" s="77"/>
      <c r="R32" s="77"/>
      <c r="S32" s="77"/>
      <c r="T32" s="55"/>
      <c r="U32" s="55"/>
      <c r="V32" s="55"/>
      <c r="W32" s="55"/>
      <c r="X32" s="55"/>
    </row>
    <row r="33" spans="1:24" s="29" customFormat="1" ht="28.5" x14ac:dyDescent="0.25">
      <c r="A33" s="13">
        <f t="shared" si="2"/>
        <v>28</v>
      </c>
      <c r="B33" s="14" t="s">
        <v>77</v>
      </c>
      <c r="C33" s="17" t="s">
        <v>3</v>
      </c>
      <c r="D33" s="34">
        <v>0</v>
      </c>
      <c r="E33" s="20"/>
      <c r="F33" s="20"/>
      <c r="G33" s="18">
        <v>2</v>
      </c>
      <c r="H33" s="40"/>
      <c r="I33" s="35"/>
      <c r="J33" s="18">
        <v>2</v>
      </c>
      <c r="K33" s="19"/>
      <c r="L33" s="19"/>
      <c r="M33" s="51"/>
      <c r="N33" s="78"/>
      <c r="O33" s="79"/>
      <c r="P33" s="57"/>
      <c r="Q33" s="77"/>
      <c r="R33" s="77"/>
      <c r="S33" s="77"/>
      <c r="T33" s="55"/>
      <c r="U33" s="55"/>
      <c r="V33" s="55"/>
      <c r="W33" s="55"/>
      <c r="X33" s="55"/>
    </row>
    <row r="34" spans="1:24" s="29" customFormat="1" ht="28.5" x14ac:dyDescent="0.25">
      <c r="A34" s="13">
        <f t="shared" si="2"/>
        <v>29</v>
      </c>
      <c r="B34" s="14" t="s">
        <v>90</v>
      </c>
      <c r="C34" s="17" t="s">
        <v>3</v>
      </c>
      <c r="D34" s="34">
        <v>0</v>
      </c>
      <c r="E34" s="20"/>
      <c r="F34" s="20"/>
      <c r="G34" s="18">
        <v>0</v>
      </c>
      <c r="H34" s="40"/>
      <c r="I34" s="35"/>
      <c r="J34" s="18">
        <v>4</v>
      </c>
      <c r="K34" s="19"/>
      <c r="L34" s="19"/>
      <c r="M34" s="81"/>
      <c r="N34" s="78"/>
      <c r="O34" s="79"/>
      <c r="P34" s="57"/>
      <c r="Q34" s="77"/>
      <c r="R34" s="77"/>
      <c r="S34" s="77"/>
      <c r="T34" s="55"/>
      <c r="U34" s="55"/>
      <c r="V34" s="55"/>
      <c r="W34" s="55"/>
      <c r="X34" s="55"/>
    </row>
    <row r="35" spans="1:24" s="29" customFormat="1" ht="28.5" x14ac:dyDescent="0.25">
      <c r="A35" s="13">
        <f t="shared" si="2"/>
        <v>30</v>
      </c>
      <c r="B35" s="14" t="s">
        <v>36</v>
      </c>
      <c r="C35" s="17" t="s">
        <v>3</v>
      </c>
      <c r="D35" s="34">
        <v>0</v>
      </c>
      <c r="E35" s="20"/>
      <c r="F35" s="20"/>
      <c r="G35" s="18">
        <v>4</v>
      </c>
      <c r="H35" s="40"/>
      <c r="I35" s="35"/>
      <c r="J35" s="18">
        <v>4</v>
      </c>
      <c r="K35" s="19"/>
      <c r="L35" s="19"/>
      <c r="M35" s="51"/>
      <c r="N35" s="78"/>
      <c r="O35" s="79"/>
      <c r="P35" s="57"/>
      <c r="Q35" s="77"/>
      <c r="R35" s="77"/>
      <c r="S35" s="77"/>
      <c r="T35" s="55"/>
      <c r="U35" s="55"/>
      <c r="V35" s="55"/>
      <c r="W35" s="55"/>
      <c r="X35" s="55"/>
    </row>
    <row r="36" spans="1:24" s="29" customFormat="1" ht="58.5" x14ac:dyDescent="0.25">
      <c r="A36" s="13">
        <f t="shared" si="2"/>
        <v>31</v>
      </c>
      <c r="B36" s="14" t="s">
        <v>96</v>
      </c>
      <c r="C36" s="17" t="s">
        <v>3</v>
      </c>
      <c r="D36" s="34">
        <v>0</v>
      </c>
      <c r="E36" s="20"/>
      <c r="F36" s="20"/>
      <c r="G36" s="18">
        <v>4</v>
      </c>
      <c r="H36" s="40"/>
      <c r="I36" s="35"/>
      <c r="J36" s="18">
        <v>4</v>
      </c>
      <c r="K36" s="19"/>
      <c r="L36" s="19"/>
      <c r="M36" s="53"/>
      <c r="N36" s="78"/>
      <c r="O36" s="79"/>
      <c r="P36" s="57"/>
      <c r="Q36" s="77"/>
      <c r="R36" s="77"/>
      <c r="S36" s="77"/>
      <c r="T36" s="55"/>
      <c r="U36" s="55"/>
      <c r="V36" s="55"/>
      <c r="W36" s="55"/>
      <c r="X36" s="55"/>
    </row>
    <row r="37" spans="1:24" s="29" customFormat="1" ht="42.75" x14ac:dyDescent="0.25">
      <c r="A37" s="13">
        <f t="shared" si="2"/>
        <v>32</v>
      </c>
      <c r="B37" s="14" t="s">
        <v>37</v>
      </c>
      <c r="C37" s="17" t="s">
        <v>3</v>
      </c>
      <c r="D37" s="18">
        <v>1</v>
      </c>
      <c r="E37" s="19"/>
      <c r="F37" s="20"/>
      <c r="G37" s="34">
        <v>0</v>
      </c>
      <c r="H37" s="35"/>
      <c r="I37" s="35"/>
      <c r="J37" s="34">
        <v>0</v>
      </c>
      <c r="K37" s="20"/>
      <c r="L37" s="20"/>
      <c r="M37" s="44"/>
      <c r="N37" s="78"/>
      <c r="O37" s="79"/>
      <c r="P37" s="57"/>
      <c r="Q37" s="77"/>
      <c r="R37" s="77"/>
      <c r="S37" s="77"/>
      <c r="T37" s="55"/>
      <c r="U37" s="55"/>
      <c r="V37" s="55"/>
      <c r="W37" s="55"/>
      <c r="X37" s="55"/>
    </row>
    <row r="38" spans="1:24" s="29" customFormat="1" ht="28.5" x14ac:dyDescent="0.25">
      <c r="A38" s="13">
        <f t="shared" si="2"/>
        <v>33</v>
      </c>
      <c r="B38" s="50" t="str">
        <f>"Изграждане на тръбопровод за битово фекални води от ПС до НРШ1 "&amp;O38</f>
        <v>Изграждане на тръбопровод за битово фекални води от ПС до НРШ1 PVC 63</v>
      </c>
      <c r="C38" s="17" t="s">
        <v>17</v>
      </c>
      <c r="D38" s="18">
        <f>ROUNDUP(P38*1.05,1)</f>
        <v>2.5</v>
      </c>
      <c r="E38" s="19"/>
      <c r="F38" s="20"/>
      <c r="G38" s="34">
        <v>0</v>
      </c>
      <c r="H38" s="35"/>
      <c r="I38" s="35"/>
      <c r="J38" s="34">
        <v>0</v>
      </c>
      <c r="K38" s="20"/>
      <c r="L38" s="20"/>
      <c r="M38" s="44"/>
      <c r="N38" s="78"/>
      <c r="O38" s="79" t="s">
        <v>38</v>
      </c>
      <c r="P38" s="57">
        <f>2.3</f>
        <v>2.2999999999999998</v>
      </c>
      <c r="Q38" s="77"/>
      <c r="R38" s="77"/>
      <c r="S38" s="77"/>
      <c r="T38" s="55"/>
      <c r="U38" s="55"/>
      <c r="V38" s="55"/>
      <c r="W38" s="55"/>
      <c r="X38" s="55"/>
    </row>
    <row r="39" spans="1:24" s="29" customFormat="1" ht="57" x14ac:dyDescent="0.25">
      <c r="A39" s="13">
        <f t="shared" si="2"/>
        <v>34</v>
      </c>
      <c r="B39" s="50" t="str">
        <f>"Изграждане на тръбопровод за смес от пречистена отпадъчна вода и битово фекални води от р-р за пречистена отпадъчна вода до НРШ1 (към вход фини решетки) "&amp;O39</f>
        <v>Изграждане на тръбопровод за смес от пречистена отпадъчна вода и битово фекални води от р-р за пречистена отпадъчна вода до НРШ1 (към вход фини решетки) гофр. PP 400</v>
      </c>
      <c r="C39" s="17" t="s">
        <v>17</v>
      </c>
      <c r="D39" s="18">
        <f>ROUNDUP(P39*1.05,1)</f>
        <v>35</v>
      </c>
      <c r="E39" s="19"/>
      <c r="F39" s="20"/>
      <c r="G39" s="34">
        <v>0</v>
      </c>
      <c r="H39" s="35"/>
      <c r="I39" s="35"/>
      <c r="J39" s="34">
        <v>0</v>
      </c>
      <c r="K39" s="20"/>
      <c r="L39" s="20"/>
      <c r="M39" s="44"/>
      <c r="N39" s="78"/>
      <c r="O39" s="79" t="s">
        <v>39</v>
      </c>
      <c r="P39" s="57">
        <f>3.6+29.7</f>
        <v>33.299999999999997</v>
      </c>
      <c r="Q39" s="77"/>
      <c r="R39" s="77"/>
      <c r="S39" s="77"/>
      <c r="T39" s="55"/>
      <c r="U39" s="55"/>
      <c r="V39" s="55"/>
      <c r="W39" s="55"/>
      <c r="X39" s="55"/>
    </row>
    <row r="40" spans="1:24" s="29" customFormat="1" ht="42.75" x14ac:dyDescent="0.25">
      <c r="A40" s="13">
        <f t="shared" si="2"/>
        <v>35</v>
      </c>
      <c r="B40" s="50" t="str">
        <f>"Изграждане на тръбопровод за смес от пречистена отпадъчна вода и битово фекални води от НРШ1 до същ РШ (към вход фини решетки) "&amp;O40</f>
        <v>Изграждане на тръбопровод за смес от пречистена отпадъчна вода и битово фекални води от НРШ1 до същ РШ (към вход фини решетки) гофр. PP 400</v>
      </c>
      <c r="C40" s="17" t="s">
        <v>17</v>
      </c>
      <c r="D40" s="18">
        <f>ROUNDUP(P40*1.05,1)</f>
        <v>28.200000000000003</v>
      </c>
      <c r="E40" s="19"/>
      <c r="F40" s="20"/>
      <c r="G40" s="34">
        <v>0</v>
      </c>
      <c r="H40" s="35"/>
      <c r="I40" s="35"/>
      <c r="J40" s="34">
        <v>0</v>
      </c>
      <c r="K40" s="20"/>
      <c r="L40" s="20"/>
      <c r="M40" s="44"/>
      <c r="N40" s="78"/>
      <c r="O40" s="79" t="s">
        <v>39</v>
      </c>
      <c r="P40" s="57">
        <f>14.5+12.3</f>
        <v>26.8</v>
      </c>
      <c r="Q40" s="77"/>
      <c r="R40" s="77"/>
      <c r="S40" s="77"/>
      <c r="T40" s="55"/>
      <c r="U40" s="55"/>
      <c r="V40" s="55"/>
      <c r="W40" s="55"/>
      <c r="X40" s="55"/>
    </row>
    <row r="41" spans="1:24" s="29" customFormat="1" ht="42.75" x14ac:dyDescent="0.25">
      <c r="A41" s="13">
        <f t="shared" si="2"/>
        <v>36</v>
      </c>
      <c r="B41" s="50" t="str">
        <f>"Изграждане на тръбопровод за смес от пречистена и непречистена отпадъчна вода от същ РШ до вход фини решетки "&amp;O41</f>
        <v>Изграждане на тръбопровод за смес от пречистена и непречистена отпадъчна вода от същ РШ до вход фини решетки PVC 500</v>
      </c>
      <c r="C41" s="17" t="s">
        <v>17</v>
      </c>
      <c r="D41" s="18">
        <f>ROUNDUP(P41*1.05,1)</f>
        <v>32.1</v>
      </c>
      <c r="E41" s="19"/>
      <c r="F41" s="20"/>
      <c r="G41" s="34">
        <v>0</v>
      </c>
      <c r="H41" s="35"/>
      <c r="I41" s="35"/>
      <c r="J41" s="34">
        <v>0</v>
      </c>
      <c r="K41" s="20"/>
      <c r="L41" s="20"/>
      <c r="M41" s="44"/>
      <c r="N41" s="78"/>
      <c r="O41" s="79" t="s">
        <v>40</v>
      </c>
      <c r="P41" s="57">
        <f>26.4+4.1</f>
        <v>30.5</v>
      </c>
      <c r="Q41" s="77"/>
      <c r="R41" s="77"/>
      <c r="S41" s="77"/>
      <c r="T41" s="55"/>
      <c r="U41" s="55"/>
      <c r="V41" s="55"/>
      <c r="W41" s="55"/>
      <c r="X41" s="55"/>
    </row>
    <row r="42" spans="1:24" s="29" customFormat="1" ht="28.5" x14ac:dyDescent="0.25">
      <c r="A42" s="13">
        <f t="shared" si="2"/>
        <v>37</v>
      </c>
      <c r="B42" s="14" t="s">
        <v>41</v>
      </c>
      <c r="C42" s="17" t="s">
        <v>3</v>
      </c>
      <c r="D42" s="18">
        <v>1</v>
      </c>
      <c r="E42" s="19"/>
      <c r="F42" s="20"/>
      <c r="G42" s="34">
        <v>0</v>
      </c>
      <c r="H42" s="35"/>
      <c r="I42" s="35"/>
      <c r="J42" s="34">
        <v>0</v>
      </c>
      <c r="K42" s="20"/>
      <c r="L42" s="20"/>
      <c r="M42" s="44"/>
      <c r="N42" s="78"/>
      <c r="O42" s="79"/>
      <c r="P42" s="57"/>
      <c r="Q42" s="77"/>
      <c r="R42" s="77"/>
      <c r="S42" s="77"/>
      <c r="T42" s="55"/>
      <c r="U42" s="55"/>
      <c r="V42" s="55"/>
      <c r="W42" s="55"/>
      <c r="X42" s="55"/>
    </row>
    <row r="43" spans="1:24" s="29" customFormat="1" ht="44.25" x14ac:dyDescent="0.25">
      <c r="A43" s="13">
        <f t="shared" si="2"/>
        <v>38</v>
      </c>
      <c r="B43" s="14" t="s">
        <v>42</v>
      </c>
      <c r="C43" s="17" t="s">
        <v>3</v>
      </c>
      <c r="D43" s="34">
        <v>0</v>
      </c>
      <c r="E43" s="20"/>
      <c r="F43" s="20"/>
      <c r="G43" s="18">
        <v>1</v>
      </c>
      <c r="H43" s="40"/>
      <c r="I43" s="35"/>
      <c r="J43" s="18">
        <v>1</v>
      </c>
      <c r="K43" s="19"/>
      <c r="L43" s="19"/>
      <c r="M43" s="44"/>
      <c r="N43" s="78"/>
      <c r="O43" s="79"/>
      <c r="P43" s="57"/>
      <c r="Q43" s="77"/>
      <c r="R43" s="77"/>
      <c r="S43" s="77"/>
      <c r="T43" s="55"/>
      <c r="U43" s="55"/>
      <c r="V43" s="55"/>
      <c r="W43" s="55"/>
      <c r="X43" s="55"/>
    </row>
    <row r="44" spans="1:24" s="29" customFormat="1" ht="44.25" x14ac:dyDescent="0.25">
      <c r="A44" s="13">
        <f t="shared" si="2"/>
        <v>39</v>
      </c>
      <c r="B44" s="14" t="s">
        <v>43</v>
      </c>
      <c r="C44" s="17" t="s">
        <v>3</v>
      </c>
      <c r="D44" s="34">
        <v>0</v>
      </c>
      <c r="E44" s="20"/>
      <c r="F44" s="20"/>
      <c r="G44" s="18">
        <v>1</v>
      </c>
      <c r="H44" s="40"/>
      <c r="I44" s="35"/>
      <c r="J44" s="34">
        <v>0</v>
      </c>
      <c r="K44" s="20"/>
      <c r="L44" s="20"/>
      <c r="M44" s="44"/>
      <c r="N44" s="78"/>
      <c r="O44" s="79"/>
      <c r="P44" s="57"/>
      <c r="Q44" s="77"/>
      <c r="R44" s="77"/>
      <c r="S44" s="77"/>
      <c r="T44" s="55"/>
      <c r="U44" s="55"/>
      <c r="V44" s="55"/>
      <c r="W44" s="55"/>
      <c r="X44" s="55"/>
    </row>
    <row r="45" spans="1:24" s="29" customFormat="1" ht="42.75" x14ac:dyDescent="0.25">
      <c r="A45" s="13">
        <f t="shared" si="2"/>
        <v>40</v>
      </c>
      <c r="B45" s="50" t="str">
        <f>"Изграждане на тръбопровод за пречистена отпадъчна вода от СРОВ (НПШ1) до същ РШ (към вход фини решетки) "&amp;O45</f>
        <v>Изграждане на тръбопровод за пречистена отпадъчна вода от СРОВ (НПШ1) до същ РШ (към вход фини решетки) PVC 200</v>
      </c>
      <c r="C45" s="17" t="s">
        <v>17</v>
      </c>
      <c r="D45" s="18">
        <f>ROUNDUP(P45*1.05,1)</f>
        <v>22</v>
      </c>
      <c r="E45" s="19"/>
      <c r="F45" s="20"/>
      <c r="G45" s="34">
        <v>0</v>
      </c>
      <c r="H45" s="35"/>
      <c r="I45" s="35"/>
      <c r="J45" s="34">
        <v>0</v>
      </c>
      <c r="K45" s="20"/>
      <c r="L45" s="20"/>
      <c r="M45" s="44"/>
      <c r="N45" s="78"/>
      <c r="O45" s="79" t="s">
        <v>44</v>
      </c>
      <c r="P45" s="57">
        <f>11.5+9.4</f>
        <v>20.9</v>
      </c>
      <c r="Q45" s="77"/>
      <c r="R45" s="77"/>
      <c r="S45" s="77"/>
      <c r="T45" s="55"/>
      <c r="U45" s="55"/>
      <c r="V45" s="55"/>
      <c r="W45" s="55"/>
      <c r="X45" s="55"/>
    </row>
    <row r="46" spans="1:24" s="29" customFormat="1" ht="28.5" x14ac:dyDescent="0.25">
      <c r="A46" s="13">
        <f t="shared" si="2"/>
        <v>41</v>
      </c>
      <c r="B46" s="50" t="str">
        <f>"Доставка и монтаж на ОК за пречистена отпадъчна вода " &amp; O46</f>
        <v>Доставка и монтаж на ОК за пречистена отпадъчна вода PVC 200</v>
      </c>
      <c r="C46" s="17" t="s">
        <v>3</v>
      </c>
      <c r="D46" s="18">
        <v>1</v>
      </c>
      <c r="E46" s="19"/>
      <c r="F46" s="20"/>
      <c r="G46" s="34">
        <v>0</v>
      </c>
      <c r="H46" s="35"/>
      <c r="I46" s="35"/>
      <c r="J46" s="34">
        <v>0</v>
      </c>
      <c r="K46" s="20"/>
      <c r="L46" s="20"/>
      <c r="M46" s="44"/>
      <c r="N46" s="78"/>
      <c r="O46" s="79" t="str">
        <f>O45</f>
        <v>PVC 200</v>
      </c>
      <c r="P46" s="57"/>
      <c r="Q46" s="77"/>
      <c r="R46" s="77"/>
      <c r="S46" s="77"/>
      <c r="T46" s="55"/>
      <c r="U46" s="55"/>
      <c r="V46" s="55"/>
      <c r="W46" s="55"/>
      <c r="X46" s="55"/>
    </row>
    <row r="47" spans="1:24" s="29" customFormat="1" ht="42.75" x14ac:dyDescent="0.25">
      <c r="A47" s="13">
        <f t="shared" si="2"/>
        <v>42</v>
      </c>
      <c r="B47" s="50" t="str">
        <f>"Изграждане на тръбопровод за пречистена отпадъчна вода от НПШ1 до р-р за пречистена отпадъчна вода "&amp;O47 &amp;" с топлоизолация и подгряване за надземната част"</f>
        <v>Изграждане на тръбопровод за пречистена отпадъчна вода от НПШ1 до р-р за пречистена отпадъчна вода PEHD 90 с топлоизолация и подгряване за надземната част</v>
      </c>
      <c r="C47" s="17" t="s">
        <v>17</v>
      </c>
      <c r="D47" s="18">
        <f>ROUNDUP(P47*1.05,1)</f>
        <v>42.5</v>
      </c>
      <c r="E47" s="19"/>
      <c r="F47" s="20"/>
      <c r="G47" s="34">
        <v>0</v>
      </c>
      <c r="H47" s="35"/>
      <c r="I47" s="35"/>
      <c r="J47" s="34">
        <v>0</v>
      </c>
      <c r="K47" s="20"/>
      <c r="L47" s="20"/>
      <c r="M47" s="44"/>
      <c r="N47" s="78"/>
      <c r="O47" s="79" t="s">
        <v>25</v>
      </c>
      <c r="P47" s="57">
        <f>5.4+5.8+17.6+11.6</f>
        <v>40.4</v>
      </c>
      <c r="Q47" s="77"/>
      <c r="R47" s="77"/>
      <c r="S47" s="77"/>
      <c r="T47" s="55"/>
      <c r="U47" s="55"/>
      <c r="V47" s="55"/>
      <c r="W47" s="55"/>
      <c r="X47" s="55"/>
    </row>
    <row r="48" spans="1:24" s="29" customFormat="1" ht="28.5" x14ac:dyDescent="0.25">
      <c r="A48" s="13">
        <f t="shared" si="2"/>
        <v>43</v>
      </c>
      <c r="B48" s="14" t="str">
        <f>"Изграждане на тръбопровод за пречистена отпадъчна вода към машинно помещение 1 "&amp;O48</f>
        <v>Изграждане на тръбопровод за пречистена отпадъчна вода към машинно помещение 1 PEHD 63</v>
      </c>
      <c r="C48" s="17" t="s">
        <v>17</v>
      </c>
      <c r="D48" s="18">
        <f>ROUNDUP(P48*1.05,1)</f>
        <v>7.1</v>
      </c>
      <c r="E48" s="19"/>
      <c r="F48" s="20"/>
      <c r="G48" s="34">
        <v>0</v>
      </c>
      <c r="H48" s="35"/>
      <c r="I48" s="35"/>
      <c r="J48" s="34">
        <v>0</v>
      </c>
      <c r="K48" s="20"/>
      <c r="L48" s="20"/>
      <c r="M48" s="53"/>
      <c r="N48" s="78"/>
      <c r="O48" s="79" t="s">
        <v>45</v>
      </c>
      <c r="P48" s="57">
        <f>6.7</f>
        <v>6.7</v>
      </c>
      <c r="Q48" s="77"/>
      <c r="R48" s="77"/>
      <c r="S48" s="77"/>
      <c r="T48" s="55"/>
      <c r="U48" s="55"/>
      <c r="V48" s="55"/>
      <c r="W48" s="55"/>
      <c r="X48" s="55"/>
    </row>
    <row r="49" spans="1:24" s="29" customFormat="1" ht="28.5" x14ac:dyDescent="0.25">
      <c r="A49" s="13">
        <f t="shared" si="2"/>
        <v>44</v>
      </c>
      <c r="B49" s="14" t="str">
        <f>"Изграждане на тръбопровод за пречистена отпадъчна вода към СРОВ  "&amp;O49</f>
        <v>Изграждане на тръбопровод за пречистена отпадъчна вода към СРОВ  PEHD 90</v>
      </c>
      <c r="C49" s="17" t="s">
        <v>17</v>
      </c>
      <c r="D49" s="18">
        <f>ROUNDUP(P49*1.05,1)</f>
        <v>61.300000000000004</v>
      </c>
      <c r="E49" s="19"/>
      <c r="F49" s="20"/>
      <c r="G49" s="18">
        <v>0</v>
      </c>
      <c r="H49" s="19"/>
      <c r="I49" s="20"/>
      <c r="J49" s="18">
        <v>0</v>
      </c>
      <c r="K49" s="19"/>
      <c r="L49" s="19"/>
      <c r="M49" s="53"/>
      <c r="N49" s="78"/>
      <c r="O49" s="79" t="s">
        <v>25</v>
      </c>
      <c r="P49" s="57">
        <f>23.7+20.7+13.9</f>
        <v>58.3</v>
      </c>
      <c r="Q49" s="77"/>
      <c r="R49" s="77"/>
      <c r="S49" s="77"/>
      <c r="T49" s="55"/>
      <c r="U49" s="55"/>
      <c r="V49" s="55"/>
      <c r="W49" s="55"/>
      <c r="X49" s="55"/>
    </row>
    <row r="50" spans="1:24" s="29" customFormat="1" ht="42.75" x14ac:dyDescent="0.25">
      <c r="A50" s="13">
        <f t="shared" si="2"/>
        <v>45</v>
      </c>
      <c r="B50" s="14" t="s">
        <v>78</v>
      </c>
      <c r="C50" s="17" t="s">
        <v>3</v>
      </c>
      <c r="D50" s="18">
        <v>2</v>
      </c>
      <c r="E50" s="19"/>
      <c r="F50" s="20"/>
      <c r="G50" s="18">
        <v>2</v>
      </c>
      <c r="H50" s="40"/>
      <c r="I50" s="35"/>
      <c r="J50" s="34">
        <v>0</v>
      </c>
      <c r="K50" s="20"/>
      <c r="L50" s="20"/>
      <c r="M50" s="51"/>
      <c r="N50" s="78"/>
      <c r="O50" s="79"/>
      <c r="P50" s="57"/>
      <c r="Q50" s="77"/>
      <c r="R50" s="77"/>
      <c r="S50" s="77"/>
      <c r="T50" s="55"/>
      <c r="U50" s="55"/>
      <c r="V50" s="55"/>
      <c r="W50" s="55"/>
      <c r="X50" s="55"/>
    </row>
    <row r="51" spans="1:24" s="55" customFormat="1" ht="28.5" x14ac:dyDescent="0.25">
      <c r="A51" s="64">
        <f t="shared" ref="A51:A76" si="3">A50+1</f>
        <v>46</v>
      </c>
      <c r="B51" s="65" t="s">
        <v>79</v>
      </c>
      <c r="C51" s="66" t="s">
        <v>47</v>
      </c>
      <c r="D51" s="67">
        <v>36</v>
      </c>
      <c r="E51" s="68"/>
      <c r="F51" s="68"/>
      <c r="G51" s="69">
        <v>0</v>
      </c>
      <c r="H51" s="70"/>
      <c r="I51" s="71"/>
      <c r="J51" s="69">
        <v>0</v>
      </c>
      <c r="K51" s="72"/>
      <c r="L51" s="72"/>
      <c r="M51" s="82"/>
      <c r="N51" s="78"/>
      <c r="O51" s="79"/>
      <c r="P51" s="57">
        <f>21.39</f>
        <v>21.39</v>
      </c>
      <c r="Q51" s="77"/>
      <c r="R51" s="77"/>
      <c r="S51" s="77"/>
    </row>
    <row r="52" spans="1:24" s="55" customFormat="1" ht="28.5" x14ac:dyDescent="0.25">
      <c r="A52" s="64">
        <f t="shared" si="3"/>
        <v>47</v>
      </c>
      <c r="B52" s="65" t="s">
        <v>80</v>
      </c>
      <c r="C52" s="66" t="s">
        <v>3</v>
      </c>
      <c r="D52" s="67">
        <v>1</v>
      </c>
      <c r="E52" s="68"/>
      <c r="F52" s="68"/>
      <c r="G52" s="69">
        <v>0</v>
      </c>
      <c r="H52" s="70"/>
      <c r="I52" s="71"/>
      <c r="J52" s="69">
        <v>0</v>
      </c>
      <c r="K52" s="72"/>
      <c r="L52" s="72"/>
      <c r="M52" s="82"/>
      <c r="N52" s="78"/>
      <c r="O52" s="79"/>
      <c r="P52" s="57"/>
      <c r="Q52" s="77"/>
      <c r="R52" s="77"/>
      <c r="S52" s="77"/>
    </row>
    <row r="53" spans="1:24" s="55" customFormat="1" ht="28.5" x14ac:dyDescent="0.25">
      <c r="A53" s="64">
        <f t="shared" si="3"/>
        <v>48</v>
      </c>
      <c r="B53" s="65" t="s">
        <v>46</v>
      </c>
      <c r="C53" s="66" t="s">
        <v>47</v>
      </c>
      <c r="D53" s="67">
        <v>15</v>
      </c>
      <c r="E53" s="68"/>
      <c r="F53" s="68"/>
      <c r="G53" s="69">
        <v>0</v>
      </c>
      <c r="H53" s="70"/>
      <c r="I53" s="71"/>
      <c r="J53" s="69">
        <v>0</v>
      </c>
      <c r="K53" s="72"/>
      <c r="L53" s="72"/>
      <c r="M53" s="82"/>
      <c r="N53" s="78"/>
      <c r="O53" s="79"/>
      <c r="P53" s="57">
        <v>7.04</v>
      </c>
      <c r="Q53" s="77"/>
      <c r="R53" s="77"/>
      <c r="S53" s="77"/>
    </row>
    <row r="54" spans="1:24" s="55" customFormat="1" ht="28.5" x14ac:dyDescent="0.25">
      <c r="A54" s="64">
        <f t="shared" si="3"/>
        <v>49</v>
      </c>
      <c r="B54" s="65" t="s">
        <v>48</v>
      </c>
      <c r="C54" s="66" t="s">
        <v>3</v>
      </c>
      <c r="D54" s="67">
        <v>1</v>
      </c>
      <c r="E54" s="68"/>
      <c r="F54" s="68"/>
      <c r="G54" s="69">
        <v>0</v>
      </c>
      <c r="H54" s="70"/>
      <c r="I54" s="71"/>
      <c r="J54" s="69">
        <v>0</v>
      </c>
      <c r="K54" s="72"/>
      <c r="L54" s="72"/>
      <c r="M54" s="82"/>
      <c r="N54" s="78"/>
      <c r="O54" s="79"/>
      <c r="P54" s="57"/>
      <c r="Q54" s="77"/>
      <c r="R54" s="77"/>
      <c r="S54" s="77"/>
    </row>
    <row r="55" spans="1:24" s="55" customFormat="1" ht="42.75" x14ac:dyDescent="0.25">
      <c r="A55" s="64">
        <f>A54+1</f>
        <v>50</v>
      </c>
      <c r="B55" s="65" t="s">
        <v>49</v>
      </c>
      <c r="C55" s="66" t="s">
        <v>3</v>
      </c>
      <c r="D55" s="67">
        <v>0</v>
      </c>
      <c r="E55" s="68"/>
      <c r="F55" s="68"/>
      <c r="G55" s="69">
        <v>2</v>
      </c>
      <c r="H55" s="70"/>
      <c r="I55" s="71"/>
      <c r="J55" s="69">
        <v>2</v>
      </c>
      <c r="K55" s="72"/>
      <c r="L55" s="72"/>
      <c r="M55" s="83"/>
      <c r="N55" s="80"/>
      <c r="O55" s="79"/>
      <c r="P55" s="57"/>
      <c r="Q55" s="77"/>
      <c r="R55" s="77"/>
      <c r="S55" s="77"/>
    </row>
    <row r="56" spans="1:24" s="55" customFormat="1" ht="28.5" x14ac:dyDescent="0.25">
      <c r="A56" s="64">
        <f t="shared" si="3"/>
        <v>51</v>
      </c>
      <c r="B56" s="65" t="s">
        <v>50</v>
      </c>
      <c r="C56" s="66" t="s">
        <v>47</v>
      </c>
      <c r="D56" s="67">
        <v>70</v>
      </c>
      <c r="E56" s="68"/>
      <c r="F56" s="68"/>
      <c r="G56" s="69">
        <v>0</v>
      </c>
      <c r="H56" s="70"/>
      <c r="I56" s="71"/>
      <c r="J56" s="69">
        <v>0</v>
      </c>
      <c r="K56" s="72"/>
      <c r="L56" s="72"/>
      <c r="M56" s="82"/>
      <c r="N56" s="78"/>
      <c r="O56" s="79"/>
      <c r="P56" s="57">
        <v>58.03</v>
      </c>
      <c r="Q56" s="77"/>
      <c r="R56" s="77"/>
      <c r="S56" s="77"/>
    </row>
    <row r="57" spans="1:24" s="55" customFormat="1" ht="42.75" x14ac:dyDescent="0.25">
      <c r="A57" s="64">
        <f t="shared" si="3"/>
        <v>52</v>
      </c>
      <c r="B57" s="65" t="s">
        <v>51</v>
      </c>
      <c r="C57" s="66" t="s">
        <v>3</v>
      </c>
      <c r="D57" s="69">
        <v>1</v>
      </c>
      <c r="E57" s="72"/>
      <c r="F57" s="68"/>
      <c r="G57" s="67">
        <v>0</v>
      </c>
      <c r="H57" s="71"/>
      <c r="I57" s="71"/>
      <c r="J57" s="67">
        <v>0</v>
      </c>
      <c r="K57" s="68"/>
      <c r="L57" s="68"/>
      <c r="M57" s="83"/>
      <c r="N57" s="80"/>
      <c r="O57" s="79"/>
      <c r="P57" s="57"/>
      <c r="Q57" s="77"/>
      <c r="R57" s="77"/>
      <c r="S57" s="77"/>
    </row>
    <row r="58" spans="1:24" s="29" customFormat="1" ht="44.25" x14ac:dyDescent="0.25">
      <c r="A58" s="13">
        <f t="shared" si="3"/>
        <v>53</v>
      </c>
      <c r="B58" s="14" t="s">
        <v>84</v>
      </c>
      <c r="C58" s="17" t="s">
        <v>3</v>
      </c>
      <c r="D58" s="34">
        <v>0</v>
      </c>
      <c r="E58" s="20"/>
      <c r="F58" s="20"/>
      <c r="G58" s="18">
        <v>1</v>
      </c>
      <c r="H58" s="40"/>
      <c r="I58" s="35"/>
      <c r="J58" s="18">
        <v>1</v>
      </c>
      <c r="K58" s="19"/>
      <c r="L58" s="19"/>
      <c r="M58" s="53"/>
      <c r="N58" s="86"/>
      <c r="O58" s="79"/>
      <c r="P58" s="57"/>
      <c r="Q58" s="77"/>
      <c r="R58" s="77"/>
      <c r="S58" s="77"/>
      <c r="T58" s="55"/>
      <c r="U58" s="55"/>
      <c r="V58" s="55"/>
      <c r="W58" s="55"/>
      <c r="X58" s="55"/>
    </row>
    <row r="59" spans="1:24" s="29" customFormat="1" ht="28.5" x14ac:dyDescent="0.25">
      <c r="A59" s="17">
        <f t="shared" si="3"/>
        <v>54</v>
      </c>
      <c r="B59" s="14" t="s">
        <v>52</v>
      </c>
      <c r="C59" s="17" t="s">
        <v>3</v>
      </c>
      <c r="D59" s="18">
        <v>1</v>
      </c>
      <c r="E59" s="19"/>
      <c r="F59" s="20"/>
      <c r="G59" s="34">
        <v>0</v>
      </c>
      <c r="H59" s="35"/>
      <c r="I59" s="35"/>
      <c r="J59" s="34">
        <v>0</v>
      </c>
      <c r="K59" s="20"/>
      <c r="L59" s="20"/>
      <c r="M59" s="44"/>
      <c r="N59" s="78"/>
      <c r="O59" s="79"/>
      <c r="P59" s="57"/>
      <c r="Q59" s="77"/>
      <c r="R59" s="77"/>
      <c r="S59" s="77"/>
      <c r="T59" s="55"/>
      <c r="U59" s="55"/>
      <c r="V59" s="55"/>
      <c r="W59" s="55"/>
      <c r="X59" s="55"/>
    </row>
    <row r="60" spans="1:24" s="29" customFormat="1" ht="15.75" x14ac:dyDescent="0.25">
      <c r="A60" s="17">
        <f t="shared" si="3"/>
        <v>55</v>
      </c>
      <c r="B60" s="14" t="s">
        <v>53</v>
      </c>
      <c r="C60" s="17" t="s">
        <v>3</v>
      </c>
      <c r="D60" s="34">
        <v>0</v>
      </c>
      <c r="E60" s="20"/>
      <c r="F60" s="20"/>
      <c r="G60" s="18">
        <v>1</v>
      </c>
      <c r="H60" s="40"/>
      <c r="I60" s="35"/>
      <c r="J60" s="34">
        <v>0</v>
      </c>
      <c r="K60" s="20"/>
      <c r="L60" s="20"/>
      <c r="M60" s="51"/>
      <c r="N60" s="78"/>
      <c r="O60" s="79"/>
      <c r="P60" s="57"/>
      <c r="Q60" s="77"/>
      <c r="R60" s="77"/>
      <c r="S60" s="77"/>
      <c r="T60" s="55"/>
      <c r="U60" s="55"/>
      <c r="V60" s="55"/>
      <c r="W60" s="55"/>
      <c r="X60" s="55"/>
    </row>
    <row r="61" spans="1:24" s="29" customFormat="1" ht="42.75" x14ac:dyDescent="0.25">
      <c r="A61" s="17">
        <f t="shared" si="3"/>
        <v>56</v>
      </c>
      <c r="B61" s="14" t="s">
        <v>81</v>
      </c>
      <c r="C61" s="17" t="s">
        <v>17</v>
      </c>
      <c r="D61" s="18">
        <f>12*1.05</f>
        <v>12.600000000000001</v>
      </c>
      <c r="E61" s="19"/>
      <c r="F61" s="20"/>
      <c r="G61" s="18">
        <v>0</v>
      </c>
      <c r="H61" s="19"/>
      <c r="I61" s="20"/>
      <c r="J61" s="34">
        <v>0</v>
      </c>
      <c r="K61" s="20"/>
      <c r="L61" s="19"/>
      <c r="M61" s="51"/>
      <c r="N61" s="78"/>
      <c r="O61" s="79"/>
      <c r="P61" s="57"/>
      <c r="Q61" s="77"/>
      <c r="R61" s="77"/>
      <c r="S61" s="77"/>
      <c r="T61" s="55"/>
      <c r="U61" s="55"/>
      <c r="V61" s="55"/>
      <c r="W61" s="55"/>
      <c r="X61" s="55"/>
    </row>
    <row r="62" spans="1:24" s="29" customFormat="1" ht="28.5" x14ac:dyDescent="0.25">
      <c r="A62" s="17">
        <f t="shared" si="3"/>
        <v>57</v>
      </c>
      <c r="B62" s="14" t="str">
        <f>"Изграждане на тръбопровод за концентрат от инсталация за обратна осмоза до резервоар за концентрат "&amp;O62</f>
        <v>Изграждане на тръбопровод за концентрат от инсталация за обратна осмоза до резервоар за концентрат PEHD 63</v>
      </c>
      <c r="C62" s="17" t="s">
        <v>3</v>
      </c>
      <c r="D62" s="18">
        <f>ROUNDUP(P62*1.05,1)</f>
        <v>122.3</v>
      </c>
      <c r="E62" s="19"/>
      <c r="F62" s="20"/>
      <c r="G62" s="18">
        <v>2</v>
      </c>
      <c r="H62" s="40"/>
      <c r="I62" s="35"/>
      <c r="J62" s="34">
        <v>0</v>
      </c>
      <c r="K62" s="20"/>
      <c r="L62" s="20"/>
      <c r="M62" s="44"/>
      <c r="N62" s="78"/>
      <c r="O62" s="79" t="s">
        <v>45</v>
      </c>
      <c r="P62" s="57">
        <f>25+9.9+14.2+28.3+24.4+14.6</f>
        <v>116.39999999999998</v>
      </c>
      <c r="Q62" s="105"/>
      <c r="R62" s="77"/>
      <c r="S62" s="77"/>
      <c r="T62" s="55"/>
      <c r="U62" s="55"/>
      <c r="V62" s="55"/>
      <c r="W62" s="55"/>
      <c r="X62" s="55"/>
    </row>
    <row r="63" spans="1:24" s="29" customFormat="1" ht="28.5" x14ac:dyDescent="0.25">
      <c r="A63" s="17">
        <f t="shared" si="3"/>
        <v>58</v>
      </c>
      <c r="B63" s="14" t="s">
        <v>54</v>
      </c>
      <c r="C63" s="17" t="s">
        <v>3</v>
      </c>
      <c r="D63" s="34">
        <v>0</v>
      </c>
      <c r="E63" s="20"/>
      <c r="F63" s="20"/>
      <c r="G63" s="18">
        <v>2</v>
      </c>
      <c r="H63" s="40"/>
      <c r="I63" s="35"/>
      <c r="J63" s="34">
        <v>0</v>
      </c>
      <c r="K63" s="20"/>
      <c r="L63" s="20"/>
      <c r="M63" s="44"/>
      <c r="N63" s="78"/>
      <c r="O63" s="79"/>
      <c r="P63" s="57"/>
      <c r="Q63" s="77"/>
      <c r="R63" s="77"/>
      <c r="S63" s="77"/>
      <c r="T63" s="55"/>
      <c r="U63" s="55"/>
      <c r="V63" s="55"/>
      <c r="W63" s="55"/>
      <c r="X63" s="55"/>
    </row>
    <row r="64" spans="1:24" s="29" customFormat="1" ht="30" x14ac:dyDescent="0.25">
      <c r="A64" s="13">
        <f>A63+1</f>
        <v>59</v>
      </c>
      <c r="B64" s="14" t="s">
        <v>55</v>
      </c>
      <c r="C64" s="17" t="s">
        <v>3</v>
      </c>
      <c r="D64" s="34">
        <v>0</v>
      </c>
      <c r="E64" s="20"/>
      <c r="F64" s="20"/>
      <c r="G64" s="18">
        <v>1</v>
      </c>
      <c r="H64" s="40"/>
      <c r="I64" s="35"/>
      <c r="J64" s="18">
        <v>1</v>
      </c>
      <c r="K64" s="19"/>
      <c r="L64" s="19"/>
      <c r="M64" s="44"/>
      <c r="N64" s="78"/>
      <c r="O64" s="79"/>
      <c r="P64" s="57"/>
      <c r="Q64" s="77"/>
      <c r="R64" s="77"/>
      <c r="S64" s="77"/>
      <c r="T64" s="55"/>
      <c r="U64" s="55"/>
      <c r="V64" s="55"/>
      <c r="W64" s="55"/>
      <c r="X64" s="55"/>
    </row>
    <row r="65" spans="1:24" s="29" customFormat="1" ht="30" x14ac:dyDescent="0.25">
      <c r="A65" s="13">
        <f>A64+1</f>
        <v>60</v>
      </c>
      <c r="B65" s="14" t="s">
        <v>56</v>
      </c>
      <c r="C65" s="17" t="s">
        <v>3</v>
      </c>
      <c r="D65" s="34">
        <v>0</v>
      </c>
      <c r="E65" s="20"/>
      <c r="F65" s="20"/>
      <c r="G65" s="18">
        <v>1</v>
      </c>
      <c r="H65" s="40"/>
      <c r="I65" s="35"/>
      <c r="J65" s="34">
        <v>0</v>
      </c>
      <c r="K65" s="20"/>
      <c r="L65" s="20"/>
      <c r="M65" s="44"/>
      <c r="N65" s="78"/>
      <c r="O65" s="79"/>
      <c r="P65" s="57"/>
      <c r="Q65" s="77"/>
      <c r="R65" s="77"/>
      <c r="S65" s="77"/>
      <c r="T65" s="55"/>
      <c r="U65" s="55"/>
      <c r="V65" s="55"/>
      <c r="W65" s="55"/>
      <c r="X65" s="55"/>
    </row>
    <row r="66" spans="1:24" s="29" customFormat="1" ht="28.5" x14ac:dyDescent="0.25">
      <c r="A66" s="13">
        <f>A65+1</f>
        <v>61</v>
      </c>
      <c r="B66" s="14" t="str">
        <f>"Изграждане на тръбопровод за пречистена вода от ПСОВ до изход СРОВ, към МБТ "&amp;O66</f>
        <v>Изграждане на тръбопровод за пречистена вода от ПСОВ до изход СРОВ, към МБТ PEHD 90</v>
      </c>
      <c r="C66" s="17" t="s">
        <v>17</v>
      </c>
      <c r="D66" s="18">
        <f>ROUNDUP(P66*1.05,1)</f>
        <v>61.300000000000004</v>
      </c>
      <c r="E66" s="19"/>
      <c r="F66" s="20"/>
      <c r="G66" s="34">
        <v>0</v>
      </c>
      <c r="H66" s="35"/>
      <c r="I66" s="35"/>
      <c r="J66" s="34">
        <v>0</v>
      </c>
      <c r="K66" s="20"/>
      <c r="L66" s="20"/>
      <c r="M66" s="44"/>
      <c r="N66" s="78"/>
      <c r="O66" s="79" t="s">
        <v>25</v>
      </c>
      <c r="P66" s="57">
        <f>23.7+20.7+13.9</f>
        <v>58.3</v>
      </c>
      <c r="Q66" s="77"/>
      <c r="R66" s="77"/>
      <c r="S66" s="77"/>
      <c r="T66" s="55"/>
      <c r="U66" s="55"/>
      <c r="V66" s="55"/>
      <c r="W66" s="55"/>
      <c r="X66" s="55"/>
    </row>
    <row r="67" spans="1:24" s="5" customFormat="1" x14ac:dyDescent="0.25">
      <c r="A67" s="2"/>
      <c r="B67" s="2" t="s">
        <v>57</v>
      </c>
      <c r="C67" s="2"/>
      <c r="D67" s="2"/>
      <c r="E67" s="12"/>
      <c r="F67" s="12"/>
      <c r="G67" s="2"/>
      <c r="H67" s="39"/>
      <c r="I67" s="39"/>
      <c r="J67" s="2"/>
      <c r="K67" s="12"/>
      <c r="L67" s="12"/>
      <c r="M67" s="73"/>
      <c r="N67" s="86"/>
      <c r="O67" s="87"/>
      <c r="P67" s="88"/>
      <c r="Q67" s="79"/>
      <c r="R67" s="79"/>
      <c r="S67" s="79"/>
      <c r="T67" s="56"/>
      <c r="U67" s="56"/>
      <c r="V67" s="56"/>
      <c r="W67" s="56"/>
      <c r="X67" s="56"/>
    </row>
    <row r="68" spans="1:24" s="29" customFormat="1" ht="28.5" x14ac:dyDescent="0.25">
      <c r="A68" s="17">
        <f>A66+1</f>
        <v>62</v>
      </c>
      <c r="B68" s="14" t="str">
        <f>"Изграждане на тръбопровод за излишна утайка от СРОВ до Смесителен р-р преди комбинирано съоръжение "&amp;O68</f>
        <v>Изграждане на тръбопровод за излишна утайка от СРОВ до Смесителен р-р преди комбинирано съоръжение PEHD 90</v>
      </c>
      <c r="C68" s="17" t="s">
        <v>17</v>
      </c>
      <c r="D68" s="18">
        <f>ROUNDUP(P68*1.05,1)</f>
        <v>60.2</v>
      </c>
      <c r="E68" s="19"/>
      <c r="F68" s="20"/>
      <c r="G68" s="34">
        <v>0</v>
      </c>
      <c r="H68" s="35"/>
      <c r="I68" s="35"/>
      <c r="J68" s="34">
        <v>0</v>
      </c>
      <c r="K68" s="20"/>
      <c r="L68" s="20"/>
      <c r="M68" s="44"/>
      <c r="N68" s="78"/>
      <c r="O68" s="79" t="s">
        <v>25</v>
      </c>
      <c r="P68" s="57">
        <f>3.5+1.9+43.8+8.1</f>
        <v>57.3</v>
      </c>
      <c r="Q68" s="77"/>
      <c r="R68" s="77"/>
      <c r="S68" s="77"/>
      <c r="T68" s="55"/>
      <c r="U68" s="55"/>
      <c r="V68" s="55"/>
      <c r="W68" s="55"/>
      <c r="X68" s="55"/>
    </row>
    <row r="69" spans="1:24" s="29" customFormat="1" ht="42.75" x14ac:dyDescent="0.25">
      <c r="A69" s="17">
        <f t="shared" si="3"/>
        <v>63</v>
      </c>
      <c r="B69" s="14" t="s">
        <v>58</v>
      </c>
      <c r="C69" s="17" t="s">
        <v>3</v>
      </c>
      <c r="D69" s="18">
        <v>1</v>
      </c>
      <c r="E69" s="19"/>
      <c r="F69" s="20"/>
      <c r="G69" s="34">
        <v>0</v>
      </c>
      <c r="H69" s="35"/>
      <c r="I69" s="35"/>
      <c r="J69" s="34">
        <v>0</v>
      </c>
      <c r="K69" s="20"/>
      <c r="L69" s="20"/>
      <c r="M69" s="44"/>
      <c r="N69" s="78"/>
      <c r="O69" s="79"/>
      <c r="P69" s="57"/>
      <c r="Q69" s="77"/>
      <c r="R69" s="77"/>
      <c r="S69" s="77"/>
      <c r="T69" s="55"/>
      <c r="U69" s="55"/>
      <c r="V69" s="55"/>
      <c r="W69" s="55"/>
      <c r="X69" s="55"/>
    </row>
    <row r="70" spans="1:24" s="29" customFormat="1" ht="28.5" x14ac:dyDescent="0.25">
      <c r="A70" s="17">
        <f t="shared" si="3"/>
        <v>64</v>
      </c>
      <c r="B70" s="14" t="s">
        <v>59</v>
      </c>
      <c r="C70" s="17" t="s">
        <v>3</v>
      </c>
      <c r="D70" s="34">
        <v>0</v>
      </c>
      <c r="E70" s="20"/>
      <c r="F70" s="20"/>
      <c r="G70" s="18">
        <v>2</v>
      </c>
      <c r="H70" s="40"/>
      <c r="I70" s="35"/>
      <c r="J70" s="34">
        <v>0</v>
      </c>
      <c r="K70" s="20"/>
      <c r="L70" s="20"/>
      <c r="M70" s="44"/>
      <c r="N70" s="78"/>
      <c r="O70" s="79"/>
      <c r="P70" s="57"/>
      <c r="Q70" s="77"/>
      <c r="R70" s="77"/>
      <c r="S70" s="77"/>
      <c r="T70" s="55"/>
      <c r="U70" s="55"/>
      <c r="V70" s="55"/>
      <c r="W70" s="55"/>
      <c r="X70" s="55"/>
    </row>
    <row r="71" spans="1:24" s="29" customFormat="1" ht="42.75" x14ac:dyDescent="0.25">
      <c r="A71" s="17">
        <f t="shared" si="3"/>
        <v>65</v>
      </c>
      <c r="B71" s="14" t="str">
        <f>"Изграждане на тръбопровод за уплътнена утайка от Утайкоуплътнител в СРОВ до Силоз за утайка на ПСОВ "&amp;O71</f>
        <v>Изграждане на тръбопровод за уплътнена утайка от Утайкоуплътнител в СРОВ до Силоз за утайка на ПСОВ PEHD 90</v>
      </c>
      <c r="C71" s="17" t="s">
        <v>17</v>
      </c>
      <c r="D71" s="18">
        <f>ROUNDUP(P71*1.05,1)</f>
        <v>116</v>
      </c>
      <c r="E71" s="19"/>
      <c r="F71" s="20"/>
      <c r="G71" s="34">
        <v>0</v>
      </c>
      <c r="H71" s="35"/>
      <c r="I71" s="35"/>
      <c r="J71" s="34">
        <v>0</v>
      </c>
      <c r="K71" s="20"/>
      <c r="L71" s="20"/>
      <c r="M71" s="44"/>
      <c r="N71" s="78"/>
      <c r="O71" s="79" t="s">
        <v>25</v>
      </c>
      <c r="P71" s="57">
        <f>17.7+6.9+24.9+29.8+21.8+9.3</f>
        <v>110.39999999999999</v>
      </c>
      <c r="Q71" s="77"/>
      <c r="R71" s="77"/>
      <c r="S71" s="77"/>
      <c r="T71" s="55"/>
      <c r="U71" s="55"/>
      <c r="V71" s="55"/>
      <c r="W71" s="55"/>
      <c r="X71" s="55"/>
    </row>
    <row r="72" spans="1:24" s="29" customFormat="1" ht="42.75" x14ac:dyDescent="0.25">
      <c r="A72" s="17">
        <f t="shared" si="3"/>
        <v>66</v>
      </c>
      <c r="B72" s="14" t="s">
        <v>60</v>
      </c>
      <c r="C72" s="17" t="s">
        <v>3</v>
      </c>
      <c r="D72" s="18">
        <v>1</v>
      </c>
      <c r="E72" s="19"/>
      <c r="F72" s="20"/>
      <c r="G72" s="34">
        <v>0</v>
      </c>
      <c r="H72" s="35"/>
      <c r="I72" s="35"/>
      <c r="J72" s="34">
        <v>0</v>
      </c>
      <c r="K72" s="20"/>
      <c r="L72" s="20"/>
      <c r="M72" s="44"/>
      <c r="N72" s="78" t="s">
        <v>61</v>
      </c>
      <c r="O72" s="79"/>
      <c r="P72" s="57"/>
      <c r="Q72" s="77"/>
      <c r="R72" s="77"/>
      <c r="S72" s="77"/>
      <c r="T72" s="55"/>
      <c r="U72" s="55"/>
      <c r="V72" s="55"/>
      <c r="W72" s="55"/>
      <c r="X72" s="55"/>
    </row>
    <row r="73" spans="1:24" s="29" customFormat="1" ht="28.5" x14ac:dyDescent="0.25">
      <c r="A73" s="17">
        <f t="shared" si="3"/>
        <v>67</v>
      </c>
      <c r="B73" s="14" t="s">
        <v>62</v>
      </c>
      <c r="C73" s="17" t="s">
        <v>3</v>
      </c>
      <c r="D73" s="34">
        <v>0</v>
      </c>
      <c r="E73" s="20"/>
      <c r="F73" s="20"/>
      <c r="G73" s="18">
        <v>2</v>
      </c>
      <c r="H73" s="40"/>
      <c r="I73" s="35"/>
      <c r="J73" s="34">
        <v>0</v>
      </c>
      <c r="K73" s="20"/>
      <c r="L73" s="20"/>
      <c r="M73" s="44"/>
      <c r="N73" s="78"/>
      <c r="O73" s="79"/>
      <c r="P73" s="57"/>
      <c r="Q73" s="77"/>
      <c r="R73" s="77"/>
      <c r="S73" s="77"/>
      <c r="T73" s="55"/>
      <c r="U73" s="55"/>
      <c r="V73" s="55"/>
      <c r="W73" s="55"/>
      <c r="X73" s="55"/>
    </row>
    <row r="74" spans="1:24" s="29" customFormat="1" ht="28.5" x14ac:dyDescent="0.25">
      <c r="A74" s="17">
        <f t="shared" si="3"/>
        <v>68</v>
      </c>
      <c r="B74" s="14" t="s">
        <v>63</v>
      </c>
      <c r="C74" s="17" t="s">
        <v>3</v>
      </c>
      <c r="D74" s="34">
        <v>0</v>
      </c>
      <c r="E74" s="20"/>
      <c r="F74" s="20"/>
      <c r="G74" s="18">
        <v>2</v>
      </c>
      <c r="H74" s="40"/>
      <c r="I74" s="35"/>
      <c r="J74" s="34">
        <v>0</v>
      </c>
      <c r="K74" s="20"/>
      <c r="L74" s="20"/>
      <c r="M74" s="44"/>
      <c r="N74" s="78"/>
      <c r="O74" s="79"/>
      <c r="P74" s="57"/>
      <c r="Q74" s="77"/>
      <c r="R74" s="77"/>
      <c r="S74" s="77"/>
      <c r="T74" s="55"/>
      <c r="U74" s="55"/>
      <c r="V74" s="55"/>
      <c r="W74" s="55"/>
      <c r="X74" s="55"/>
    </row>
    <row r="75" spans="1:24" s="29" customFormat="1" ht="28.5" x14ac:dyDescent="0.25">
      <c r="A75" s="17">
        <f>A74+1</f>
        <v>69</v>
      </c>
      <c r="B75" s="14" t="s">
        <v>64</v>
      </c>
      <c r="C75" s="17" t="s">
        <v>3</v>
      </c>
      <c r="D75" s="34">
        <v>0</v>
      </c>
      <c r="E75" s="20"/>
      <c r="F75" s="20"/>
      <c r="G75" s="18">
        <v>1</v>
      </c>
      <c r="H75" s="40"/>
      <c r="I75" s="35"/>
      <c r="J75" s="18">
        <v>1</v>
      </c>
      <c r="K75" s="19"/>
      <c r="L75" s="19"/>
      <c r="M75" s="44"/>
      <c r="N75" s="78"/>
      <c r="O75" s="79"/>
      <c r="P75" s="57"/>
      <c r="Q75" s="77"/>
      <c r="R75" s="77"/>
      <c r="S75" s="77"/>
      <c r="T75" s="55"/>
      <c r="U75" s="55"/>
      <c r="V75" s="55"/>
      <c r="W75" s="55"/>
      <c r="X75" s="55"/>
    </row>
    <row r="76" spans="1:24" s="29" customFormat="1" ht="28.5" x14ac:dyDescent="0.25">
      <c r="A76" s="17">
        <f t="shared" si="3"/>
        <v>70</v>
      </c>
      <c r="B76" s="14" t="s">
        <v>65</v>
      </c>
      <c r="C76" s="17" t="s">
        <v>3</v>
      </c>
      <c r="D76" s="34">
        <v>0</v>
      </c>
      <c r="E76" s="20"/>
      <c r="F76" s="20"/>
      <c r="G76" s="18">
        <v>1</v>
      </c>
      <c r="H76" s="40"/>
      <c r="I76" s="35"/>
      <c r="J76" s="34">
        <v>0</v>
      </c>
      <c r="K76" s="20"/>
      <c r="L76" s="20"/>
      <c r="M76" s="44"/>
      <c r="N76" s="78"/>
      <c r="O76" s="79"/>
      <c r="P76" s="57"/>
      <c r="Q76" s="77"/>
      <c r="R76" s="77"/>
      <c r="S76" s="77"/>
      <c r="T76" s="55"/>
      <c r="U76" s="55"/>
      <c r="V76" s="55"/>
      <c r="W76" s="55"/>
      <c r="X76" s="55"/>
    </row>
    <row r="77" spans="1:24" s="5" customFormat="1" x14ac:dyDescent="0.25">
      <c r="A77" s="2"/>
      <c r="B77" s="2" t="s">
        <v>66</v>
      </c>
      <c r="C77" s="2"/>
      <c r="D77" s="2"/>
      <c r="E77" s="12"/>
      <c r="F77" s="12"/>
      <c r="G77" s="2"/>
      <c r="H77" s="39"/>
      <c r="I77" s="39"/>
      <c r="J77" s="2"/>
      <c r="K77" s="12"/>
      <c r="L77" s="12"/>
      <c r="M77" s="73"/>
      <c r="N77" s="86"/>
      <c r="O77" s="87"/>
      <c r="P77" s="88"/>
      <c r="Q77" s="79"/>
      <c r="R77" s="79"/>
      <c r="S77" s="79"/>
      <c r="T77" s="56"/>
      <c r="U77" s="56"/>
      <c r="V77" s="56"/>
      <c r="W77" s="56"/>
      <c r="X77" s="56"/>
    </row>
    <row r="78" spans="1:24" s="29" customFormat="1" x14ac:dyDescent="0.25">
      <c r="A78" s="17">
        <f>A76+1</f>
        <v>71</v>
      </c>
      <c r="B78" s="14" t="s">
        <v>67</v>
      </c>
      <c r="C78" s="17" t="s">
        <v>3</v>
      </c>
      <c r="D78" s="34">
        <v>0</v>
      </c>
      <c r="E78" s="20"/>
      <c r="F78" s="20"/>
      <c r="G78" s="34">
        <v>0</v>
      </c>
      <c r="H78" s="35"/>
      <c r="I78" s="35"/>
      <c r="J78" s="18">
        <v>1</v>
      </c>
      <c r="K78" s="19"/>
      <c r="L78" s="19"/>
      <c r="M78" s="51"/>
      <c r="N78" s="78"/>
      <c r="O78" s="79"/>
      <c r="P78" s="57"/>
      <c r="Q78" s="77"/>
      <c r="R78" s="77"/>
      <c r="S78" s="77"/>
      <c r="T78" s="55"/>
      <c r="U78" s="55"/>
      <c r="V78" s="55"/>
      <c r="W78" s="55"/>
      <c r="X78" s="55"/>
    </row>
    <row r="79" spans="1:24" s="29" customFormat="1" x14ac:dyDescent="0.25">
      <c r="A79" s="17">
        <f>A78+1</f>
        <v>72</v>
      </c>
      <c r="B79" s="14" t="s">
        <v>68</v>
      </c>
      <c r="C79" s="17" t="s">
        <v>3</v>
      </c>
      <c r="D79" s="34">
        <v>0</v>
      </c>
      <c r="E79" s="20"/>
      <c r="F79" s="20"/>
      <c r="G79" s="18">
        <v>1</v>
      </c>
      <c r="H79" s="40"/>
      <c r="I79" s="35"/>
      <c r="J79" s="34">
        <v>0</v>
      </c>
      <c r="K79" s="20"/>
      <c r="L79" s="20"/>
      <c r="M79" s="84"/>
      <c r="N79" s="78"/>
      <c r="O79" s="79"/>
      <c r="P79" s="57"/>
      <c r="Q79" s="77"/>
      <c r="R79" s="77"/>
      <c r="S79" s="77"/>
      <c r="T79" s="55"/>
      <c r="U79" s="55"/>
      <c r="V79" s="55"/>
      <c r="W79" s="55"/>
      <c r="X79" s="55"/>
    </row>
    <row r="80" spans="1:24" s="45" customFormat="1" x14ac:dyDescent="0.25">
      <c r="A80" s="110"/>
      <c r="B80" s="111" t="s">
        <v>69</v>
      </c>
      <c r="C80" s="110"/>
      <c r="D80" s="110"/>
      <c r="E80" s="110"/>
      <c r="F80" s="112">
        <f>SUM(F6:F79)</f>
        <v>0</v>
      </c>
      <c r="G80" s="110"/>
      <c r="H80" s="113"/>
      <c r="I80" s="112">
        <f>SUM(I6:I79)</f>
        <v>0</v>
      </c>
      <c r="J80" s="110"/>
      <c r="K80" s="110"/>
      <c r="L80" s="112">
        <f>SUM(L6:L79)</f>
        <v>0</v>
      </c>
      <c r="M80" s="58"/>
      <c r="N80" s="106"/>
      <c r="O80" s="107"/>
      <c r="P80" s="107"/>
      <c r="Q80" s="108"/>
      <c r="R80" s="108"/>
      <c r="S80" s="108"/>
      <c r="T80" s="109"/>
      <c r="U80" s="109"/>
      <c r="V80" s="109"/>
      <c r="W80" s="109"/>
      <c r="X80" s="109"/>
    </row>
    <row r="81" spans="1:24" s="45" customFormat="1" x14ac:dyDescent="0.25">
      <c r="A81" s="110"/>
      <c r="B81" s="111" t="s">
        <v>95</v>
      </c>
      <c r="C81" s="110"/>
      <c r="D81" s="110"/>
      <c r="E81" s="110"/>
      <c r="F81" s="110">
        <f>F80*1.2</f>
        <v>0</v>
      </c>
      <c r="G81" s="110"/>
      <c r="H81" s="113"/>
      <c r="I81" s="113">
        <f>I80*1.2</f>
        <v>0</v>
      </c>
      <c r="J81" s="110"/>
      <c r="K81" s="110"/>
      <c r="L81" s="110">
        <f>L80*1.2</f>
        <v>0</v>
      </c>
      <c r="M81" s="58"/>
      <c r="N81" s="106"/>
      <c r="O81" s="107"/>
      <c r="P81" s="107"/>
      <c r="Q81" s="108"/>
      <c r="R81" s="108"/>
      <c r="S81" s="108"/>
      <c r="T81" s="109"/>
      <c r="U81" s="109"/>
      <c r="V81" s="109"/>
      <c r="W81" s="109"/>
      <c r="X81" s="109"/>
    </row>
    <row r="82" spans="1:24" s="58" customFormat="1" x14ac:dyDescent="0.25">
      <c r="A82" s="62"/>
      <c r="B82" s="59"/>
      <c r="C82" s="60"/>
      <c r="D82" s="60"/>
      <c r="E82" s="60"/>
      <c r="F82" s="60"/>
      <c r="G82" s="60"/>
      <c r="H82" s="61"/>
      <c r="I82" s="61"/>
      <c r="J82" s="60"/>
      <c r="K82" s="60"/>
      <c r="L82" s="60"/>
      <c r="N82" s="106"/>
      <c r="O82" s="107"/>
      <c r="P82" s="107"/>
      <c r="Q82" s="108"/>
      <c r="R82" s="108"/>
      <c r="S82" s="108"/>
      <c r="T82" s="108"/>
      <c r="U82" s="108"/>
      <c r="V82" s="108"/>
      <c r="W82" s="108"/>
      <c r="X82" s="108"/>
    </row>
    <row r="83" spans="1:24" s="58" customFormat="1" ht="83.25" customHeight="1" x14ac:dyDescent="0.25">
      <c r="A83" s="60"/>
      <c r="B83" s="115" t="s">
        <v>98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N83" s="106"/>
      <c r="O83" s="107"/>
      <c r="P83" s="107"/>
      <c r="Q83" s="108"/>
      <c r="R83" s="108"/>
      <c r="S83" s="108"/>
      <c r="T83" s="108"/>
      <c r="U83" s="108"/>
      <c r="V83" s="108"/>
      <c r="W83" s="108"/>
      <c r="X83" s="108"/>
    </row>
    <row r="84" spans="1:24" s="58" customFormat="1" x14ac:dyDescent="0.25">
      <c r="A84" s="60"/>
      <c r="B84" s="59"/>
      <c r="C84" s="60"/>
      <c r="D84" s="60"/>
      <c r="E84" s="60"/>
      <c r="F84" s="60"/>
      <c r="G84" s="60"/>
      <c r="H84" s="61"/>
      <c r="I84" s="61"/>
      <c r="J84" s="60"/>
      <c r="K84" s="60"/>
      <c r="L84" s="60"/>
      <c r="N84" s="106"/>
      <c r="O84" s="107"/>
      <c r="P84" s="107"/>
      <c r="Q84" s="108"/>
      <c r="R84" s="108"/>
      <c r="S84" s="108"/>
      <c r="T84" s="108"/>
      <c r="U84" s="108"/>
      <c r="V84" s="108"/>
      <c r="W84" s="108"/>
      <c r="X84" s="108"/>
    </row>
    <row r="85" spans="1:24" ht="21.75" customHeight="1" x14ac:dyDescent="0.25">
      <c r="A85" s="22"/>
      <c r="B85" s="16"/>
      <c r="C85" s="23"/>
      <c r="D85" s="24"/>
      <c r="E85" s="21"/>
      <c r="F85" s="21"/>
      <c r="G85" s="24"/>
      <c r="H85" s="41"/>
      <c r="I85" s="41"/>
      <c r="J85" s="24"/>
      <c r="K85" s="21"/>
      <c r="L85" s="25"/>
      <c r="M85" s="63"/>
      <c r="N85" s="78"/>
      <c r="O85" s="79"/>
      <c r="P85" s="57"/>
      <c r="Q85" s="77"/>
      <c r="R85" s="77"/>
      <c r="S85" s="77"/>
      <c r="T85" s="55"/>
      <c r="U85" s="55"/>
      <c r="V85" s="55"/>
      <c r="W85" s="55"/>
      <c r="X85" s="55"/>
    </row>
    <row r="86" spans="1:24" x14ac:dyDescent="0.25">
      <c r="A86" s="22"/>
      <c r="B86" s="16"/>
      <c r="C86" s="23"/>
      <c r="D86" s="24"/>
      <c r="E86" s="21"/>
      <c r="F86" s="21"/>
      <c r="G86" s="24"/>
      <c r="H86" s="41"/>
      <c r="I86" s="41"/>
      <c r="J86" s="24"/>
      <c r="K86" s="21"/>
      <c r="L86" s="25"/>
      <c r="N86" s="78"/>
      <c r="O86" s="79"/>
      <c r="P86" s="57"/>
      <c r="Q86" s="77"/>
      <c r="R86" s="77"/>
      <c r="S86" s="77"/>
      <c r="T86" s="55"/>
      <c r="U86" s="55"/>
      <c r="V86" s="55"/>
      <c r="W86" s="55"/>
      <c r="X86" s="55"/>
    </row>
    <row r="87" spans="1:24" x14ac:dyDescent="0.25">
      <c r="A87" s="22"/>
      <c r="B87" s="16"/>
      <c r="C87" s="23"/>
      <c r="D87" s="24"/>
      <c r="E87" s="21"/>
      <c r="F87" s="21"/>
      <c r="G87" s="24"/>
      <c r="H87" s="41"/>
      <c r="I87" s="41"/>
      <c r="J87" s="24"/>
      <c r="K87" s="21"/>
      <c r="L87" s="25"/>
      <c r="N87" s="78"/>
      <c r="O87" s="79"/>
      <c r="P87" s="57"/>
      <c r="Q87" s="77"/>
      <c r="R87" s="77"/>
      <c r="S87" s="77"/>
      <c r="T87" s="55"/>
      <c r="U87" s="55"/>
      <c r="V87" s="55"/>
      <c r="W87" s="55"/>
      <c r="X87" s="55"/>
    </row>
    <row r="88" spans="1:24" x14ac:dyDescent="0.25">
      <c r="A88" s="22"/>
      <c r="B88" s="16"/>
      <c r="C88" s="23"/>
      <c r="D88" s="24"/>
      <c r="E88" s="21"/>
      <c r="F88" s="21"/>
      <c r="G88" s="24"/>
      <c r="H88" s="41"/>
      <c r="I88" s="41"/>
      <c r="J88" s="24"/>
      <c r="K88" s="21"/>
      <c r="L88" s="25"/>
      <c r="N88" s="77"/>
      <c r="O88" s="77"/>
      <c r="P88" s="77"/>
      <c r="Q88" s="77"/>
      <c r="R88" s="77"/>
      <c r="S88" s="77"/>
      <c r="T88" s="55"/>
      <c r="U88" s="55"/>
      <c r="V88" s="55"/>
      <c r="W88" s="55"/>
      <c r="X88" s="55"/>
    </row>
    <row r="89" spans="1:24" x14ac:dyDescent="0.25">
      <c r="A89" s="22"/>
      <c r="B89" s="16"/>
      <c r="C89" s="23"/>
      <c r="D89" s="24"/>
      <c r="E89" s="21"/>
      <c r="F89" s="21"/>
      <c r="G89" s="24"/>
      <c r="H89" s="41"/>
      <c r="I89" s="41"/>
      <c r="J89" s="24"/>
      <c r="K89" s="21"/>
      <c r="L89" s="25"/>
      <c r="N89" s="77"/>
      <c r="O89" s="77"/>
      <c r="P89" s="77"/>
      <c r="Q89" s="77"/>
      <c r="R89" s="77"/>
      <c r="S89" s="77"/>
      <c r="T89" s="55"/>
      <c r="U89" s="55"/>
      <c r="V89" s="55"/>
      <c r="W89" s="55"/>
      <c r="X89" s="55"/>
    </row>
    <row r="90" spans="1:24" x14ac:dyDescent="0.25">
      <c r="A90" s="22"/>
      <c r="B90" s="16"/>
      <c r="C90" s="23"/>
      <c r="D90" s="24"/>
      <c r="E90" s="21"/>
      <c r="F90" s="21"/>
      <c r="G90" s="24"/>
      <c r="H90" s="41"/>
      <c r="I90" s="41"/>
      <c r="J90" s="24"/>
      <c r="K90" s="21"/>
      <c r="L90" s="25"/>
      <c r="N90" s="77"/>
      <c r="O90" s="77"/>
      <c r="P90" s="77"/>
      <c r="Q90" s="77"/>
      <c r="R90" s="77"/>
      <c r="S90" s="77"/>
      <c r="T90" s="55"/>
      <c r="U90" s="55"/>
      <c r="V90" s="55"/>
      <c r="W90" s="55"/>
      <c r="X90" s="55"/>
    </row>
    <row r="91" spans="1:24" x14ac:dyDescent="0.25">
      <c r="A91" s="22"/>
      <c r="B91" s="16"/>
      <c r="C91" s="23"/>
      <c r="D91" s="24"/>
      <c r="E91" s="21"/>
      <c r="F91" s="42"/>
      <c r="G91" s="42"/>
      <c r="H91" s="41"/>
      <c r="I91" s="41"/>
      <c r="J91" s="24"/>
      <c r="K91" s="21"/>
      <c r="L91" s="25"/>
      <c r="N91" s="77"/>
      <c r="O91" s="77"/>
      <c r="P91" s="77"/>
      <c r="Q91" s="77"/>
      <c r="R91" s="77"/>
      <c r="S91" s="77"/>
      <c r="T91" s="55"/>
      <c r="U91" s="55"/>
      <c r="V91" s="55"/>
      <c r="W91" s="55"/>
      <c r="X91" s="55"/>
    </row>
    <row r="92" spans="1:24" x14ac:dyDescent="0.25">
      <c r="A92" s="22"/>
      <c r="B92" s="16"/>
      <c r="C92" s="23"/>
      <c r="D92" s="22"/>
      <c r="E92" s="21"/>
      <c r="F92" s="21"/>
      <c r="G92" s="22"/>
      <c r="H92" s="41"/>
      <c r="I92" s="41"/>
      <c r="J92" s="24"/>
      <c r="K92" s="21"/>
      <c r="L92" s="25"/>
      <c r="N92" s="77"/>
      <c r="O92" s="77"/>
      <c r="P92" s="77"/>
      <c r="Q92" s="77"/>
      <c r="R92" s="77"/>
      <c r="S92" s="77"/>
      <c r="T92" s="55"/>
      <c r="U92" s="55"/>
      <c r="V92" s="55"/>
      <c r="W92" s="55"/>
      <c r="X92" s="55"/>
    </row>
    <row r="93" spans="1:24" x14ac:dyDescent="0.25">
      <c r="A93" s="22"/>
      <c r="B93" s="16"/>
      <c r="C93" s="23"/>
      <c r="D93" s="24"/>
      <c r="E93" s="21"/>
      <c r="F93" s="21"/>
      <c r="G93" s="24"/>
      <c r="H93" s="41"/>
      <c r="I93" s="41"/>
      <c r="J93" s="24"/>
      <c r="K93" s="21"/>
      <c r="L93" s="25"/>
      <c r="N93" s="77"/>
      <c r="O93" s="77"/>
      <c r="P93" s="77"/>
      <c r="Q93" s="77"/>
      <c r="R93" s="77"/>
      <c r="S93" s="77"/>
      <c r="T93" s="55"/>
      <c r="U93" s="55"/>
      <c r="V93" s="55"/>
      <c r="W93" s="55"/>
      <c r="X93" s="55"/>
    </row>
    <row r="94" spans="1:24" x14ac:dyDescent="0.25">
      <c r="A94" s="22"/>
      <c r="B94" s="16"/>
      <c r="C94" s="23"/>
      <c r="D94" s="24"/>
      <c r="E94" s="21"/>
      <c r="F94" s="21"/>
      <c r="G94" s="24"/>
      <c r="H94" s="41"/>
      <c r="I94" s="41"/>
      <c r="J94" s="24"/>
      <c r="K94" s="21"/>
      <c r="L94" s="25"/>
      <c r="N94" s="77"/>
      <c r="O94" s="77"/>
      <c r="P94" s="77"/>
      <c r="Q94" s="77"/>
      <c r="R94" s="77"/>
      <c r="S94" s="77"/>
      <c r="T94" s="55"/>
      <c r="U94" s="55"/>
      <c r="V94" s="55"/>
      <c r="W94" s="55"/>
      <c r="X94" s="55"/>
    </row>
    <row r="95" spans="1:24" x14ac:dyDescent="0.25">
      <c r="A95" s="22"/>
      <c r="B95" s="16"/>
      <c r="C95" s="23"/>
      <c r="D95" s="24"/>
      <c r="E95" s="21"/>
      <c r="F95" s="21"/>
      <c r="G95" s="24"/>
      <c r="H95" s="41"/>
      <c r="I95" s="41"/>
      <c r="J95" s="24"/>
      <c r="K95" s="21"/>
      <c r="L95" s="25"/>
      <c r="N95" s="77"/>
      <c r="O95" s="77"/>
      <c r="P95" s="77"/>
      <c r="Q95" s="77"/>
      <c r="R95" s="77"/>
      <c r="S95" s="77"/>
      <c r="T95" s="55"/>
      <c r="U95" s="55"/>
      <c r="V95" s="55"/>
      <c r="W95" s="55"/>
      <c r="X95" s="55"/>
    </row>
    <row r="96" spans="1:24" x14ac:dyDescent="0.25">
      <c r="A96" s="22"/>
      <c r="B96" s="16"/>
      <c r="C96" s="23"/>
      <c r="D96" s="24"/>
      <c r="E96" s="21"/>
      <c r="F96" s="21"/>
      <c r="G96" s="24"/>
      <c r="H96" s="41"/>
      <c r="I96" s="41"/>
      <c r="J96" s="24"/>
      <c r="K96" s="21"/>
      <c r="L96" s="25"/>
      <c r="N96" s="77"/>
      <c r="O96" s="77"/>
      <c r="P96" s="77"/>
      <c r="Q96" s="77"/>
      <c r="R96" s="77"/>
      <c r="S96" s="77"/>
      <c r="T96" s="55"/>
      <c r="U96" s="55"/>
      <c r="V96" s="55"/>
      <c r="W96" s="55"/>
      <c r="X96" s="55"/>
    </row>
    <row r="97" spans="1:24" x14ac:dyDescent="0.25">
      <c r="A97" s="22"/>
      <c r="B97" s="16"/>
      <c r="C97" s="23"/>
      <c r="D97" s="24"/>
      <c r="E97" s="21"/>
      <c r="F97" s="21"/>
      <c r="G97" s="24"/>
      <c r="H97" s="41"/>
      <c r="I97" s="41"/>
      <c r="J97" s="24"/>
      <c r="K97" s="21"/>
      <c r="L97" s="25"/>
      <c r="N97" s="77"/>
      <c r="O97" s="77"/>
      <c r="P97" s="77"/>
      <c r="Q97" s="77"/>
      <c r="R97" s="77"/>
      <c r="S97" s="77"/>
      <c r="T97" s="55"/>
      <c r="U97" s="55"/>
      <c r="V97" s="55"/>
      <c r="W97" s="55"/>
      <c r="X97" s="55"/>
    </row>
    <row r="98" spans="1:24" x14ac:dyDescent="0.25">
      <c r="A98" s="22"/>
      <c r="B98" s="16"/>
      <c r="C98" s="23"/>
      <c r="D98" s="24"/>
      <c r="E98" s="21"/>
      <c r="F98" s="21"/>
      <c r="G98" s="24"/>
      <c r="H98" s="41"/>
      <c r="I98" s="41"/>
      <c r="J98" s="24"/>
      <c r="K98" s="21"/>
      <c r="L98" s="25"/>
      <c r="N98" s="77"/>
      <c r="O98" s="77"/>
      <c r="P98" s="77"/>
      <c r="Q98" s="77"/>
      <c r="R98" s="77"/>
      <c r="S98" s="77"/>
      <c r="T98" s="55"/>
      <c r="U98" s="55"/>
      <c r="V98" s="55"/>
      <c r="W98" s="55"/>
      <c r="X98" s="55"/>
    </row>
    <row r="99" spans="1:24" x14ac:dyDescent="0.25">
      <c r="A99" s="22"/>
      <c r="B99" s="16"/>
      <c r="C99" s="23"/>
      <c r="D99" s="24"/>
      <c r="E99" s="21"/>
      <c r="F99" s="21"/>
      <c r="G99" s="24"/>
      <c r="H99" s="41"/>
      <c r="I99" s="41"/>
      <c r="J99" s="24"/>
      <c r="K99" s="21"/>
      <c r="L99" s="25"/>
      <c r="N99" s="77"/>
      <c r="O99" s="77"/>
      <c r="P99" s="77"/>
      <c r="Q99" s="77"/>
      <c r="R99" s="77"/>
      <c r="S99" s="77"/>
      <c r="T99" s="55"/>
      <c r="U99" s="55"/>
      <c r="V99" s="55"/>
      <c r="W99" s="55"/>
      <c r="X99" s="55"/>
    </row>
    <row r="100" spans="1:24" x14ac:dyDescent="0.25">
      <c r="A100" s="22"/>
      <c r="B100" s="16"/>
      <c r="C100" s="23"/>
      <c r="D100" s="24"/>
      <c r="E100" s="21"/>
      <c r="F100" s="21"/>
      <c r="G100" s="24"/>
      <c r="H100" s="41"/>
      <c r="I100" s="41"/>
      <c r="J100" s="24"/>
      <c r="K100" s="21"/>
      <c r="L100" s="25"/>
      <c r="N100" s="77"/>
      <c r="O100" s="77"/>
      <c r="P100" s="77"/>
      <c r="Q100" s="77"/>
      <c r="R100" s="77"/>
      <c r="S100" s="77"/>
      <c r="T100" s="55"/>
      <c r="U100" s="55"/>
      <c r="V100" s="55"/>
      <c r="W100" s="55"/>
      <c r="X100" s="55"/>
    </row>
    <row r="101" spans="1:24" x14ac:dyDescent="0.25">
      <c r="A101" s="22"/>
      <c r="B101" s="16"/>
      <c r="C101" s="23"/>
      <c r="D101" s="24"/>
      <c r="E101" s="21"/>
      <c r="F101" s="21"/>
      <c r="G101" s="24"/>
      <c r="H101" s="41"/>
      <c r="I101" s="41"/>
      <c r="J101" s="24"/>
      <c r="K101" s="21"/>
      <c r="L101" s="25"/>
      <c r="N101" s="77"/>
      <c r="O101" s="77"/>
      <c r="P101" s="77"/>
      <c r="Q101" s="77"/>
      <c r="R101" s="77"/>
      <c r="S101" s="77"/>
      <c r="T101" s="55"/>
      <c r="U101" s="55"/>
      <c r="V101" s="55"/>
      <c r="W101" s="55"/>
      <c r="X101" s="55"/>
    </row>
    <row r="102" spans="1:24" x14ac:dyDescent="0.25">
      <c r="A102" s="22"/>
      <c r="B102" s="16"/>
      <c r="C102" s="23"/>
      <c r="D102" s="24"/>
      <c r="E102" s="21"/>
      <c r="F102" s="21"/>
      <c r="G102" s="24"/>
      <c r="H102" s="41"/>
      <c r="I102" s="41"/>
      <c r="J102" s="24"/>
      <c r="K102" s="21"/>
      <c r="L102" s="25"/>
      <c r="N102" s="77"/>
      <c r="O102" s="77"/>
      <c r="P102" s="77"/>
      <c r="Q102" s="77"/>
      <c r="R102" s="77"/>
      <c r="S102" s="77"/>
      <c r="T102" s="55"/>
      <c r="U102" s="55"/>
      <c r="V102" s="55"/>
      <c r="W102" s="55"/>
      <c r="X102" s="55"/>
    </row>
    <row r="103" spans="1:24" x14ac:dyDescent="0.25">
      <c r="A103" s="22"/>
      <c r="B103" s="16"/>
      <c r="C103" s="23"/>
      <c r="D103" s="24"/>
      <c r="E103" s="21"/>
      <c r="F103" s="21"/>
      <c r="G103" s="24"/>
      <c r="H103" s="41"/>
      <c r="I103" s="41"/>
      <c r="J103" s="24"/>
      <c r="K103" s="21"/>
      <c r="L103" s="25"/>
      <c r="N103" s="77"/>
      <c r="O103" s="77"/>
      <c r="P103" s="77"/>
      <c r="Q103" s="77"/>
      <c r="R103" s="77"/>
      <c r="S103" s="77"/>
      <c r="T103" s="55"/>
      <c r="U103" s="55"/>
      <c r="V103" s="55"/>
      <c r="W103" s="55"/>
      <c r="X103" s="55"/>
    </row>
    <row r="104" spans="1:24" x14ac:dyDescent="0.25">
      <c r="A104" s="22"/>
      <c r="B104" s="16"/>
      <c r="C104" s="23"/>
      <c r="D104" s="24"/>
      <c r="E104" s="21"/>
      <c r="F104" s="21"/>
      <c r="G104" s="24"/>
      <c r="H104" s="41"/>
      <c r="I104" s="41"/>
      <c r="J104" s="24"/>
      <c r="K104" s="21"/>
      <c r="L104" s="25"/>
      <c r="N104" s="77"/>
      <c r="O104" s="77"/>
      <c r="P104" s="77"/>
      <c r="Q104" s="77"/>
      <c r="R104" s="77"/>
      <c r="S104" s="77"/>
      <c r="T104" s="55"/>
      <c r="U104" s="55"/>
      <c r="V104" s="55"/>
      <c r="W104" s="55"/>
      <c r="X104" s="55"/>
    </row>
    <row r="105" spans="1:24" x14ac:dyDescent="0.25">
      <c r="A105" s="22"/>
      <c r="B105" s="16"/>
      <c r="C105" s="23"/>
      <c r="D105" s="24"/>
      <c r="E105" s="21"/>
      <c r="F105" s="21"/>
      <c r="G105" s="24"/>
      <c r="H105" s="41"/>
      <c r="I105" s="41"/>
      <c r="J105" s="24"/>
      <c r="K105" s="21"/>
      <c r="L105" s="25"/>
      <c r="N105" s="77"/>
      <c r="O105" s="77"/>
      <c r="P105" s="77"/>
      <c r="Q105" s="77"/>
      <c r="R105" s="77"/>
      <c r="S105" s="77"/>
      <c r="T105" s="55"/>
      <c r="U105" s="55"/>
      <c r="V105" s="55"/>
      <c r="W105" s="55"/>
      <c r="X105" s="55"/>
    </row>
    <row r="106" spans="1:24" x14ac:dyDescent="0.25">
      <c r="A106" s="22"/>
      <c r="B106" s="16"/>
      <c r="C106" s="23"/>
      <c r="D106" s="24"/>
      <c r="E106" s="21"/>
      <c r="F106" s="21"/>
      <c r="G106" s="24"/>
      <c r="H106" s="41"/>
      <c r="I106" s="41"/>
      <c r="J106" s="24"/>
      <c r="K106" s="21"/>
      <c r="L106" s="25"/>
      <c r="N106" s="77"/>
      <c r="O106" s="77"/>
      <c r="P106" s="77"/>
      <c r="Q106" s="77"/>
      <c r="R106" s="77"/>
      <c r="S106" s="77"/>
      <c r="T106" s="55"/>
      <c r="U106" s="55"/>
      <c r="V106" s="55"/>
      <c r="W106" s="55"/>
      <c r="X106" s="55"/>
    </row>
    <row r="107" spans="1:24" x14ac:dyDescent="0.25">
      <c r="A107" s="22"/>
      <c r="B107" s="16"/>
      <c r="C107" s="23"/>
      <c r="D107" s="24"/>
      <c r="E107" s="21"/>
      <c r="F107" s="21"/>
      <c r="G107" s="24"/>
      <c r="H107" s="41"/>
      <c r="I107" s="41"/>
      <c r="J107" s="24"/>
      <c r="K107" s="21"/>
      <c r="L107" s="25"/>
      <c r="N107" s="77"/>
      <c r="O107" s="77"/>
      <c r="P107" s="77"/>
      <c r="Q107" s="77"/>
      <c r="R107" s="77"/>
      <c r="S107" s="77"/>
      <c r="T107" s="55"/>
      <c r="U107" s="55"/>
      <c r="V107" s="55"/>
      <c r="W107" s="55"/>
      <c r="X107" s="55"/>
    </row>
    <row r="108" spans="1:24" x14ac:dyDescent="0.25">
      <c r="A108" s="22"/>
      <c r="B108" s="16"/>
      <c r="C108" s="23"/>
      <c r="D108" s="24"/>
      <c r="E108" s="21"/>
      <c r="F108" s="21"/>
      <c r="G108" s="24"/>
      <c r="H108" s="41"/>
      <c r="I108" s="41"/>
      <c r="J108" s="24"/>
      <c r="K108" s="21"/>
      <c r="L108" s="25"/>
      <c r="N108" s="85"/>
      <c r="O108" s="85"/>
      <c r="P108" s="85"/>
    </row>
    <row r="109" spans="1:24" x14ac:dyDescent="0.25">
      <c r="A109" s="22"/>
      <c r="B109" s="16"/>
      <c r="C109" s="23"/>
      <c r="D109" s="24"/>
      <c r="E109" s="21"/>
      <c r="F109" s="21"/>
      <c r="G109" s="24"/>
      <c r="H109" s="41"/>
      <c r="I109" s="41"/>
      <c r="J109" s="24"/>
      <c r="K109" s="21"/>
      <c r="L109" s="25"/>
      <c r="N109" s="85"/>
      <c r="O109" s="85"/>
      <c r="P109" s="85"/>
    </row>
    <row r="110" spans="1:24" x14ac:dyDescent="0.25">
      <c r="A110" s="22"/>
      <c r="B110" s="16"/>
      <c r="C110" s="23"/>
      <c r="D110" s="24"/>
      <c r="E110" s="21"/>
      <c r="F110" s="21"/>
      <c r="G110" s="24"/>
      <c r="H110" s="41"/>
      <c r="I110" s="41"/>
      <c r="J110" s="24"/>
      <c r="K110" s="21"/>
      <c r="L110" s="25"/>
      <c r="N110" s="85"/>
      <c r="O110" s="85"/>
      <c r="P110" s="85"/>
    </row>
    <row r="111" spans="1:24" x14ac:dyDescent="0.25">
      <c r="A111" s="22"/>
      <c r="B111" s="16"/>
      <c r="C111" s="23"/>
      <c r="D111" s="24"/>
      <c r="E111" s="21"/>
      <c r="F111" s="21"/>
      <c r="G111" s="24"/>
      <c r="H111" s="41"/>
      <c r="I111" s="41"/>
      <c r="J111" s="24"/>
      <c r="K111" s="21"/>
      <c r="L111" s="25"/>
      <c r="N111" s="85"/>
      <c r="O111" s="85"/>
      <c r="P111" s="85"/>
    </row>
    <row r="112" spans="1:24" x14ac:dyDescent="0.25">
      <c r="A112" s="22"/>
      <c r="B112" s="16"/>
      <c r="C112" s="23"/>
      <c r="D112" s="24"/>
      <c r="E112" s="21"/>
      <c r="F112" s="21"/>
      <c r="G112" s="24"/>
      <c r="H112" s="41"/>
      <c r="I112" s="41"/>
      <c r="J112" s="24"/>
      <c r="K112" s="21"/>
      <c r="L112" s="25"/>
      <c r="N112" s="85"/>
      <c r="O112" s="85"/>
      <c r="P112" s="85"/>
    </row>
    <row r="113" spans="1:16" x14ac:dyDescent="0.25">
      <c r="A113" s="22"/>
      <c r="B113" s="16"/>
      <c r="C113" s="23"/>
      <c r="D113" s="24"/>
      <c r="E113" s="21"/>
      <c r="F113" s="21"/>
      <c r="G113" s="24"/>
      <c r="H113" s="41"/>
      <c r="I113" s="41"/>
      <c r="J113" s="24"/>
      <c r="K113" s="21"/>
      <c r="L113" s="25"/>
      <c r="N113" s="85"/>
      <c r="O113" s="85"/>
      <c r="P113" s="85"/>
    </row>
    <row r="114" spans="1:16" x14ac:dyDescent="0.25">
      <c r="A114" s="22"/>
      <c r="B114" s="16"/>
      <c r="C114" s="23"/>
      <c r="D114" s="24"/>
      <c r="E114" s="21"/>
      <c r="F114" s="21"/>
      <c r="G114" s="24"/>
      <c r="H114" s="41"/>
      <c r="I114" s="41"/>
      <c r="J114" s="24"/>
      <c r="K114" s="21"/>
      <c r="L114" s="25"/>
      <c r="N114" s="85"/>
      <c r="O114" s="85"/>
      <c r="P114" s="85"/>
    </row>
    <row r="115" spans="1:16" x14ac:dyDescent="0.25">
      <c r="A115" s="22"/>
      <c r="B115" s="16"/>
      <c r="C115" s="23"/>
      <c r="D115" s="24"/>
      <c r="E115" s="21"/>
      <c r="F115" s="21"/>
      <c r="G115" s="24"/>
      <c r="H115" s="41"/>
      <c r="I115" s="41"/>
      <c r="J115" s="24"/>
      <c r="K115" s="21"/>
      <c r="L115" s="25"/>
      <c r="N115" s="85"/>
      <c r="O115" s="85"/>
      <c r="P115" s="85"/>
    </row>
    <row r="116" spans="1:16" x14ac:dyDescent="0.25">
      <c r="A116" s="22"/>
      <c r="B116" s="16"/>
      <c r="C116" s="23"/>
      <c r="D116" s="24"/>
      <c r="E116" s="21"/>
      <c r="F116" s="21"/>
      <c r="G116" s="24"/>
      <c r="H116" s="41"/>
      <c r="I116" s="41"/>
      <c r="J116" s="24"/>
      <c r="K116" s="21"/>
      <c r="L116" s="25"/>
      <c r="N116" s="85"/>
      <c r="O116" s="85"/>
      <c r="P116" s="85"/>
    </row>
    <row r="117" spans="1:16" x14ac:dyDescent="0.25">
      <c r="A117" s="22"/>
      <c r="B117" s="16"/>
      <c r="C117" s="23"/>
      <c r="D117" s="24"/>
      <c r="E117" s="21"/>
      <c r="F117" s="21"/>
      <c r="G117" s="24"/>
      <c r="H117" s="41"/>
      <c r="I117" s="41"/>
      <c r="J117" s="24"/>
      <c r="K117" s="21"/>
      <c r="L117" s="25"/>
      <c r="N117" s="85"/>
      <c r="O117" s="85"/>
      <c r="P117" s="85"/>
    </row>
    <row r="118" spans="1:16" x14ac:dyDescent="0.25">
      <c r="A118" s="22"/>
      <c r="B118" s="16"/>
      <c r="C118" s="23"/>
      <c r="D118" s="24"/>
      <c r="E118" s="21"/>
      <c r="F118" s="21"/>
      <c r="G118" s="24"/>
      <c r="H118" s="41"/>
      <c r="I118" s="41"/>
      <c r="J118" s="24"/>
      <c r="K118" s="21"/>
      <c r="L118" s="25"/>
      <c r="N118" s="85"/>
      <c r="O118" s="85"/>
      <c r="P118" s="85"/>
    </row>
    <row r="119" spans="1:16" x14ac:dyDescent="0.25">
      <c r="A119" s="22"/>
      <c r="B119" s="16"/>
      <c r="C119" s="23"/>
      <c r="D119" s="24"/>
      <c r="E119" s="21"/>
      <c r="F119" s="21"/>
      <c r="G119" s="24"/>
      <c r="H119" s="41"/>
      <c r="I119" s="41"/>
      <c r="J119" s="24"/>
      <c r="K119" s="21"/>
      <c r="L119" s="25"/>
      <c r="N119" s="85"/>
      <c r="O119" s="85"/>
      <c r="P119" s="85"/>
    </row>
    <row r="120" spans="1:16" x14ac:dyDescent="0.25">
      <c r="A120" s="22"/>
      <c r="B120" s="16"/>
      <c r="C120" s="23"/>
      <c r="D120" s="24"/>
      <c r="E120" s="21"/>
      <c r="F120" s="21"/>
      <c r="G120" s="24"/>
      <c r="H120" s="41"/>
      <c r="I120" s="41"/>
      <c r="J120" s="24"/>
      <c r="K120" s="21"/>
      <c r="L120" s="25"/>
      <c r="N120" s="85"/>
      <c r="O120" s="85"/>
      <c r="P120" s="85"/>
    </row>
    <row r="121" spans="1:16" x14ac:dyDescent="0.25">
      <c r="A121" s="22"/>
      <c r="B121" s="16"/>
      <c r="C121" s="23"/>
      <c r="D121" s="24"/>
      <c r="E121" s="21"/>
      <c r="F121" s="21"/>
      <c r="G121" s="24"/>
      <c r="H121" s="41"/>
      <c r="I121" s="41"/>
      <c r="J121" s="24"/>
      <c r="K121" s="21"/>
      <c r="L121" s="25"/>
      <c r="N121" s="85"/>
      <c r="O121" s="85"/>
      <c r="P121" s="85"/>
    </row>
    <row r="122" spans="1:16" x14ac:dyDescent="0.25">
      <c r="A122" s="22"/>
      <c r="B122" s="16"/>
      <c r="C122" s="23"/>
      <c r="D122" s="24"/>
      <c r="E122" s="21"/>
      <c r="F122" s="21"/>
      <c r="G122" s="24"/>
      <c r="H122" s="41"/>
      <c r="I122" s="41"/>
      <c r="J122" s="24"/>
      <c r="K122" s="21"/>
      <c r="L122" s="25"/>
      <c r="N122" s="85"/>
      <c r="O122" s="85"/>
      <c r="P122" s="85"/>
    </row>
    <row r="123" spans="1:16" x14ac:dyDescent="0.25">
      <c r="A123" s="22"/>
      <c r="B123" s="16"/>
      <c r="C123" s="23"/>
      <c r="D123" s="24"/>
      <c r="E123" s="21"/>
      <c r="F123" s="21"/>
      <c r="G123" s="24"/>
      <c r="H123" s="41"/>
      <c r="I123" s="41"/>
      <c r="J123" s="24"/>
      <c r="K123" s="21"/>
      <c r="L123" s="25"/>
      <c r="N123" s="85"/>
      <c r="O123" s="85"/>
      <c r="P123" s="85"/>
    </row>
    <row r="124" spans="1:16" x14ac:dyDescent="0.25">
      <c r="A124" s="22"/>
      <c r="B124" s="16"/>
      <c r="C124" s="23"/>
      <c r="D124" s="24"/>
      <c r="E124" s="21"/>
      <c r="F124" s="21"/>
      <c r="G124" s="24"/>
      <c r="H124" s="41"/>
      <c r="I124" s="41"/>
      <c r="J124" s="24"/>
      <c r="K124" s="21"/>
      <c r="L124" s="25"/>
      <c r="N124" s="85"/>
      <c r="O124" s="85"/>
      <c r="P124" s="85"/>
    </row>
    <row r="125" spans="1:16" x14ac:dyDescent="0.25">
      <c r="A125" s="22"/>
      <c r="B125" s="16"/>
      <c r="C125" s="23"/>
      <c r="D125" s="24"/>
      <c r="E125" s="21"/>
      <c r="F125" s="21"/>
      <c r="G125" s="24"/>
      <c r="H125" s="41"/>
      <c r="I125" s="41"/>
      <c r="J125" s="24"/>
      <c r="K125" s="21"/>
      <c r="L125" s="25"/>
      <c r="N125" s="85"/>
      <c r="O125" s="85"/>
      <c r="P125" s="85"/>
    </row>
    <row r="126" spans="1:16" x14ac:dyDescent="0.25">
      <c r="A126" s="22"/>
      <c r="B126" s="16"/>
      <c r="C126" s="23"/>
      <c r="D126" s="24"/>
      <c r="E126" s="21"/>
      <c r="F126" s="21"/>
      <c r="G126" s="24"/>
      <c r="H126" s="41"/>
      <c r="I126" s="41"/>
      <c r="J126" s="24"/>
      <c r="K126" s="21"/>
      <c r="L126" s="25"/>
      <c r="N126" s="85"/>
      <c r="O126" s="85"/>
      <c r="P126" s="85"/>
    </row>
    <row r="127" spans="1:16" x14ac:dyDescent="0.25">
      <c r="A127" s="22"/>
      <c r="B127" s="16"/>
      <c r="C127" s="23"/>
      <c r="D127" s="24"/>
      <c r="E127" s="21"/>
      <c r="F127" s="21"/>
      <c r="G127" s="24"/>
      <c r="H127" s="41"/>
      <c r="I127" s="41"/>
      <c r="J127" s="24"/>
      <c r="K127" s="21"/>
      <c r="L127" s="25"/>
      <c r="N127" s="85"/>
      <c r="O127" s="85"/>
      <c r="P127" s="85"/>
    </row>
    <row r="128" spans="1:16" x14ac:dyDescent="0.25">
      <c r="A128" s="22"/>
      <c r="B128" s="16"/>
      <c r="C128" s="23"/>
      <c r="D128" s="24"/>
      <c r="E128" s="21"/>
      <c r="F128" s="21"/>
      <c r="G128" s="24"/>
      <c r="H128" s="41"/>
      <c r="I128" s="41"/>
      <c r="J128" s="24"/>
      <c r="K128" s="21"/>
      <c r="L128" s="25"/>
      <c r="N128" s="85"/>
      <c r="O128" s="85"/>
      <c r="P128" s="85"/>
    </row>
    <row r="129" spans="1:16" x14ac:dyDescent="0.25">
      <c r="A129" s="22"/>
      <c r="B129" s="16"/>
      <c r="C129" s="23"/>
      <c r="D129" s="24"/>
      <c r="E129" s="21"/>
      <c r="F129" s="21"/>
      <c r="G129" s="24"/>
      <c r="H129" s="41"/>
      <c r="I129" s="41"/>
      <c r="J129" s="24"/>
      <c r="K129" s="21"/>
      <c r="L129" s="25"/>
      <c r="N129" s="85"/>
      <c r="O129" s="85"/>
      <c r="P129" s="85"/>
    </row>
    <row r="130" spans="1:16" x14ac:dyDescent="0.25">
      <c r="A130" s="22"/>
      <c r="B130" s="16"/>
      <c r="C130" s="23"/>
      <c r="D130" s="24"/>
      <c r="E130" s="21"/>
      <c r="F130" s="21"/>
      <c r="G130" s="24"/>
      <c r="H130" s="41"/>
      <c r="I130" s="41"/>
      <c r="J130" s="24"/>
      <c r="K130" s="21"/>
      <c r="L130" s="25"/>
      <c r="N130" s="85"/>
      <c r="O130" s="85"/>
      <c r="P130" s="85"/>
    </row>
    <row r="131" spans="1:16" x14ac:dyDescent="0.25">
      <c r="A131" s="22"/>
      <c r="B131" s="16"/>
      <c r="C131" s="23"/>
      <c r="D131" s="24"/>
      <c r="E131" s="21"/>
      <c r="F131" s="21"/>
      <c r="G131" s="24"/>
      <c r="H131" s="41"/>
      <c r="I131" s="41"/>
      <c r="J131" s="24"/>
      <c r="K131" s="21"/>
      <c r="L131" s="25"/>
      <c r="N131" s="85"/>
      <c r="O131" s="85"/>
      <c r="P131" s="85"/>
    </row>
    <row r="132" spans="1:16" x14ac:dyDescent="0.25">
      <c r="A132" s="22"/>
      <c r="B132" s="16"/>
      <c r="C132" s="23"/>
      <c r="D132" s="24"/>
      <c r="E132" s="21"/>
      <c r="F132" s="21"/>
      <c r="G132" s="24"/>
      <c r="H132" s="41"/>
      <c r="I132" s="41"/>
      <c r="J132" s="24"/>
      <c r="K132" s="21"/>
      <c r="L132" s="25"/>
      <c r="N132" s="85"/>
      <c r="O132" s="85"/>
      <c r="P132" s="85"/>
    </row>
    <row r="133" spans="1:16" x14ac:dyDescent="0.25">
      <c r="A133" s="22"/>
      <c r="B133" s="16"/>
      <c r="C133" s="23"/>
      <c r="D133" s="24"/>
      <c r="E133" s="21"/>
      <c r="F133" s="21"/>
      <c r="G133" s="24"/>
      <c r="H133" s="41"/>
      <c r="I133" s="41"/>
      <c r="J133" s="24"/>
      <c r="K133" s="21"/>
      <c r="L133" s="25"/>
      <c r="N133" s="85"/>
      <c r="O133" s="85"/>
      <c r="P133" s="85"/>
    </row>
    <row r="134" spans="1:16" x14ac:dyDescent="0.25">
      <c r="A134" s="22"/>
      <c r="B134" s="16"/>
      <c r="C134" s="23"/>
      <c r="D134" s="24"/>
      <c r="E134" s="21"/>
      <c r="F134" s="21"/>
      <c r="G134" s="24"/>
      <c r="H134" s="41"/>
      <c r="I134" s="41"/>
      <c r="J134" s="24"/>
      <c r="K134" s="21"/>
      <c r="L134" s="25"/>
      <c r="N134" s="85"/>
      <c r="O134" s="85"/>
      <c r="P134" s="85"/>
    </row>
    <row r="135" spans="1:16" x14ac:dyDescent="0.25">
      <c r="A135" s="22"/>
      <c r="B135" s="16"/>
      <c r="C135" s="23"/>
      <c r="D135" s="24"/>
      <c r="E135" s="21"/>
      <c r="F135" s="21"/>
      <c r="G135" s="24"/>
      <c r="H135" s="41"/>
      <c r="I135" s="41"/>
      <c r="J135" s="24"/>
      <c r="K135" s="21"/>
      <c r="L135" s="25"/>
      <c r="N135" s="85"/>
      <c r="O135" s="85"/>
      <c r="P135" s="85"/>
    </row>
    <row r="136" spans="1:16" x14ac:dyDescent="0.25">
      <c r="A136" s="22"/>
      <c r="B136" s="16"/>
      <c r="C136" s="23"/>
      <c r="D136" s="24"/>
      <c r="E136" s="21"/>
      <c r="F136" s="21"/>
      <c r="G136" s="24"/>
      <c r="H136" s="41"/>
      <c r="I136" s="41"/>
      <c r="J136" s="24"/>
      <c r="K136" s="21"/>
      <c r="L136" s="25"/>
      <c r="N136" s="85"/>
      <c r="O136" s="85"/>
      <c r="P136" s="85"/>
    </row>
    <row r="137" spans="1:16" x14ac:dyDescent="0.25">
      <c r="A137" s="22"/>
      <c r="B137" s="16"/>
      <c r="C137" s="23"/>
      <c r="D137" s="24"/>
      <c r="E137" s="21"/>
      <c r="F137" s="21"/>
      <c r="G137" s="24"/>
      <c r="H137" s="41"/>
      <c r="I137" s="41"/>
      <c r="J137" s="24"/>
      <c r="K137" s="21"/>
      <c r="L137" s="25"/>
      <c r="N137" s="85"/>
      <c r="O137" s="85"/>
      <c r="P137" s="85"/>
    </row>
    <row r="138" spans="1:16" x14ac:dyDescent="0.25">
      <c r="A138" s="22"/>
      <c r="B138" s="16"/>
      <c r="C138" s="23"/>
      <c r="D138" s="24"/>
      <c r="E138" s="21"/>
      <c r="F138" s="21"/>
      <c r="G138" s="24"/>
      <c r="H138" s="41"/>
      <c r="I138" s="41"/>
      <c r="J138" s="24"/>
      <c r="K138" s="21"/>
      <c r="L138" s="25"/>
      <c r="N138" s="85"/>
      <c r="O138" s="85"/>
      <c r="P138" s="85"/>
    </row>
    <row r="139" spans="1:16" x14ac:dyDescent="0.25">
      <c r="A139" s="22"/>
      <c r="B139" s="16"/>
      <c r="C139" s="23"/>
      <c r="D139" s="24"/>
      <c r="E139" s="21"/>
      <c r="F139" s="21"/>
      <c r="G139" s="24"/>
      <c r="H139" s="41"/>
      <c r="I139" s="41"/>
      <c r="J139" s="24"/>
      <c r="K139" s="21"/>
      <c r="L139" s="25"/>
      <c r="N139" s="85"/>
      <c r="O139" s="85"/>
      <c r="P139" s="85"/>
    </row>
    <row r="140" spans="1:16" x14ac:dyDescent="0.25">
      <c r="A140" s="22"/>
      <c r="B140" s="16"/>
      <c r="C140" s="23"/>
      <c r="D140" s="24"/>
      <c r="E140" s="21"/>
      <c r="F140" s="21"/>
      <c r="G140" s="24"/>
      <c r="H140" s="41"/>
      <c r="I140" s="41"/>
      <c r="J140" s="24"/>
      <c r="K140" s="21"/>
      <c r="L140" s="25"/>
      <c r="N140" s="85"/>
      <c r="O140" s="85"/>
      <c r="P140" s="85"/>
    </row>
    <row r="141" spans="1:16" x14ac:dyDescent="0.25">
      <c r="A141" s="22"/>
      <c r="B141" s="16"/>
      <c r="C141" s="23"/>
      <c r="D141" s="24"/>
      <c r="E141" s="21"/>
      <c r="F141" s="21"/>
      <c r="G141" s="24"/>
      <c r="H141" s="41"/>
      <c r="I141" s="41"/>
      <c r="J141" s="24"/>
      <c r="K141" s="21"/>
      <c r="L141" s="25"/>
      <c r="N141" s="85"/>
      <c r="O141" s="85"/>
      <c r="P141" s="85"/>
    </row>
    <row r="142" spans="1:16" x14ac:dyDescent="0.25">
      <c r="A142" s="22"/>
      <c r="B142" s="16"/>
      <c r="C142" s="23"/>
      <c r="D142" s="24"/>
      <c r="E142" s="21"/>
      <c r="F142" s="21"/>
      <c r="G142" s="24"/>
      <c r="H142" s="41"/>
      <c r="I142" s="41"/>
      <c r="J142" s="24"/>
      <c r="K142" s="21"/>
      <c r="L142" s="25"/>
      <c r="N142" s="85"/>
      <c r="O142" s="85"/>
      <c r="P142" s="85"/>
    </row>
    <row r="143" spans="1:16" x14ac:dyDescent="0.25">
      <c r="A143" s="22"/>
      <c r="B143" s="16"/>
      <c r="C143" s="23"/>
      <c r="D143" s="24"/>
      <c r="E143" s="21"/>
      <c r="F143" s="21"/>
      <c r="G143" s="24"/>
      <c r="H143" s="41"/>
      <c r="I143" s="41"/>
      <c r="J143" s="24"/>
      <c r="K143" s="21"/>
      <c r="L143" s="25"/>
      <c r="N143" s="85"/>
      <c r="O143" s="85"/>
      <c r="P143" s="85"/>
    </row>
    <row r="144" spans="1:16" x14ac:dyDescent="0.25">
      <c r="A144" s="22"/>
      <c r="B144" s="16"/>
      <c r="C144" s="23"/>
      <c r="D144" s="24"/>
      <c r="E144" s="21"/>
      <c r="F144" s="21"/>
      <c r="G144" s="24"/>
      <c r="H144" s="41"/>
      <c r="I144" s="41"/>
      <c r="J144" s="24"/>
      <c r="K144" s="21"/>
      <c r="L144" s="25"/>
      <c r="N144" s="85"/>
      <c r="O144" s="85"/>
      <c r="P144" s="85"/>
    </row>
    <row r="145" spans="1:16" x14ac:dyDescent="0.25">
      <c r="A145" s="22"/>
      <c r="B145" s="16"/>
      <c r="C145" s="23"/>
      <c r="D145" s="24"/>
      <c r="E145" s="21"/>
      <c r="F145" s="21"/>
      <c r="G145" s="24"/>
      <c r="H145" s="41"/>
      <c r="I145" s="41"/>
      <c r="J145" s="24"/>
      <c r="K145" s="21"/>
      <c r="L145" s="25"/>
      <c r="N145" s="85"/>
      <c r="O145" s="85"/>
      <c r="P145" s="85"/>
    </row>
    <row r="146" spans="1:16" x14ac:dyDescent="0.25">
      <c r="A146" s="22"/>
      <c r="B146" s="16"/>
      <c r="C146" s="23"/>
      <c r="D146" s="24"/>
      <c r="E146" s="21"/>
      <c r="F146" s="21"/>
      <c r="G146" s="24"/>
      <c r="H146" s="41"/>
      <c r="I146" s="41"/>
      <c r="J146" s="24"/>
      <c r="K146" s="21"/>
      <c r="L146" s="25"/>
      <c r="N146" s="85"/>
      <c r="O146" s="85"/>
      <c r="P146" s="85"/>
    </row>
    <row r="147" spans="1:16" x14ac:dyDescent="0.25">
      <c r="A147" s="22"/>
      <c r="B147" s="16"/>
      <c r="C147" s="23"/>
      <c r="D147" s="24"/>
      <c r="E147" s="21"/>
      <c r="F147" s="21"/>
      <c r="G147" s="24"/>
      <c r="H147" s="41"/>
      <c r="I147" s="41"/>
      <c r="J147" s="24"/>
      <c r="K147" s="21"/>
      <c r="L147" s="25"/>
      <c r="N147" s="85"/>
      <c r="O147" s="85"/>
      <c r="P147" s="85"/>
    </row>
    <row r="148" spans="1:16" x14ac:dyDescent="0.25">
      <c r="A148" s="22"/>
      <c r="B148" s="16"/>
      <c r="C148" s="23"/>
      <c r="D148" s="24"/>
      <c r="E148" s="21"/>
      <c r="F148" s="21"/>
      <c r="G148" s="24"/>
      <c r="H148" s="41"/>
      <c r="I148" s="41"/>
      <c r="J148" s="24"/>
      <c r="K148" s="21"/>
      <c r="L148" s="25"/>
      <c r="N148" s="85"/>
      <c r="O148" s="85"/>
      <c r="P148" s="85"/>
    </row>
    <row r="149" spans="1:16" x14ac:dyDescent="0.25">
      <c r="A149" s="22"/>
      <c r="B149" s="16"/>
      <c r="C149" s="23"/>
      <c r="D149" s="24"/>
      <c r="E149" s="21"/>
      <c r="F149" s="21"/>
      <c r="G149" s="24"/>
      <c r="H149" s="41"/>
      <c r="I149" s="41"/>
      <c r="J149" s="24"/>
      <c r="K149" s="21"/>
      <c r="L149" s="25"/>
      <c r="N149" s="85"/>
      <c r="O149" s="85"/>
      <c r="P149" s="85"/>
    </row>
    <row r="150" spans="1:16" x14ac:dyDescent="0.25">
      <c r="A150" s="22"/>
      <c r="B150" s="16"/>
      <c r="C150" s="23"/>
      <c r="D150" s="24"/>
      <c r="E150" s="21"/>
      <c r="F150" s="21"/>
      <c r="G150" s="24"/>
      <c r="H150" s="41"/>
      <c r="I150" s="41"/>
      <c r="J150" s="24"/>
      <c r="K150" s="21"/>
      <c r="L150" s="25"/>
      <c r="N150" s="85"/>
      <c r="O150" s="85"/>
      <c r="P150" s="85"/>
    </row>
    <row r="151" spans="1:16" x14ac:dyDescent="0.25">
      <c r="A151" s="22"/>
      <c r="B151" s="16"/>
      <c r="C151" s="23"/>
      <c r="D151" s="24"/>
      <c r="E151" s="21"/>
      <c r="F151" s="21"/>
      <c r="G151" s="24"/>
      <c r="H151" s="41"/>
      <c r="I151" s="41"/>
      <c r="J151" s="24"/>
      <c r="K151" s="21"/>
      <c r="L151" s="25"/>
      <c r="N151" s="85"/>
      <c r="O151" s="85"/>
      <c r="P151" s="85"/>
    </row>
    <row r="152" spans="1:16" x14ac:dyDescent="0.25">
      <c r="A152" s="22"/>
      <c r="B152" s="16"/>
      <c r="C152" s="23"/>
      <c r="D152" s="24"/>
      <c r="E152" s="21"/>
      <c r="F152" s="21"/>
      <c r="G152" s="24"/>
      <c r="H152" s="41"/>
      <c r="I152" s="41"/>
      <c r="J152" s="24"/>
      <c r="K152" s="21"/>
      <c r="L152" s="25"/>
      <c r="N152" s="85"/>
      <c r="O152" s="85"/>
      <c r="P152" s="85"/>
    </row>
    <row r="153" spans="1:16" x14ac:dyDescent="0.25">
      <c r="A153" s="22"/>
      <c r="B153" s="16"/>
      <c r="C153" s="23"/>
      <c r="D153" s="24"/>
      <c r="E153" s="21"/>
      <c r="F153" s="21"/>
      <c r="G153" s="24"/>
      <c r="H153" s="41"/>
      <c r="I153" s="41"/>
      <c r="J153" s="24"/>
      <c r="K153" s="21"/>
      <c r="L153" s="25"/>
      <c r="N153" s="85"/>
      <c r="O153" s="85"/>
      <c r="P153" s="85"/>
    </row>
    <row r="154" spans="1:16" x14ac:dyDescent="0.25">
      <c r="A154" s="22"/>
      <c r="B154" s="16"/>
      <c r="C154" s="23"/>
      <c r="D154" s="24"/>
      <c r="E154" s="21"/>
      <c r="F154" s="21"/>
      <c r="G154" s="24"/>
      <c r="H154" s="41"/>
      <c r="I154" s="41"/>
      <c r="J154" s="24"/>
      <c r="K154" s="21"/>
      <c r="L154" s="25"/>
      <c r="N154" s="85"/>
      <c r="O154" s="85"/>
      <c r="P154" s="85"/>
    </row>
    <row r="155" spans="1:16" x14ac:dyDescent="0.25">
      <c r="A155" s="22"/>
      <c r="B155" s="16"/>
      <c r="C155" s="23"/>
      <c r="D155" s="24"/>
      <c r="E155" s="21"/>
      <c r="F155" s="21"/>
      <c r="G155" s="24"/>
      <c r="H155" s="41"/>
      <c r="I155" s="41"/>
      <c r="J155" s="24"/>
      <c r="K155" s="21"/>
      <c r="L155" s="25"/>
      <c r="N155" s="85"/>
      <c r="O155" s="85"/>
      <c r="P155" s="85"/>
    </row>
    <row r="156" spans="1:16" x14ac:dyDescent="0.25">
      <c r="A156" s="22"/>
      <c r="B156" s="16"/>
      <c r="C156" s="23"/>
      <c r="D156" s="24"/>
      <c r="E156" s="21"/>
      <c r="F156" s="21"/>
      <c r="G156" s="24"/>
      <c r="H156" s="41"/>
      <c r="I156" s="41"/>
      <c r="J156" s="24"/>
      <c r="K156" s="21"/>
      <c r="L156" s="25"/>
      <c r="N156" s="85"/>
      <c r="O156" s="85"/>
      <c r="P156" s="85"/>
    </row>
    <row r="157" spans="1:16" x14ac:dyDescent="0.25">
      <c r="A157" s="22"/>
      <c r="B157" s="16"/>
      <c r="C157" s="23"/>
      <c r="D157" s="24"/>
      <c r="E157" s="21"/>
      <c r="F157" s="21"/>
      <c r="G157" s="24"/>
      <c r="H157" s="41"/>
      <c r="I157" s="41"/>
      <c r="J157" s="24"/>
      <c r="K157" s="21"/>
      <c r="L157" s="25"/>
      <c r="N157" s="85"/>
      <c r="O157" s="85"/>
      <c r="P157" s="85"/>
    </row>
    <row r="158" spans="1:16" x14ac:dyDescent="0.25">
      <c r="A158" s="22"/>
      <c r="B158" s="16"/>
      <c r="C158" s="23"/>
      <c r="D158" s="24"/>
      <c r="E158" s="21"/>
      <c r="F158" s="21"/>
      <c r="G158" s="24"/>
      <c r="H158" s="41"/>
      <c r="I158" s="41"/>
      <c r="J158" s="24"/>
      <c r="K158" s="21"/>
      <c r="L158" s="25"/>
      <c r="N158" s="85"/>
      <c r="O158" s="85"/>
      <c r="P158" s="85"/>
    </row>
    <row r="159" spans="1:16" x14ac:dyDescent="0.25">
      <c r="A159" s="22"/>
      <c r="B159" s="16"/>
      <c r="C159" s="23"/>
      <c r="D159" s="24"/>
      <c r="E159" s="21"/>
      <c r="F159" s="21"/>
      <c r="G159" s="24"/>
      <c r="H159" s="41"/>
      <c r="I159" s="41"/>
      <c r="J159" s="24"/>
      <c r="K159" s="21"/>
      <c r="L159" s="25"/>
      <c r="N159" s="85"/>
      <c r="O159" s="85"/>
      <c r="P159" s="85"/>
    </row>
    <row r="160" spans="1:16" x14ac:dyDescent="0.25">
      <c r="A160" s="22"/>
      <c r="B160" s="16"/>
      <c r="C160" s="23"/>
      <c r="D160" s="24"/>
      <c r="E160" s="21"/>
      <c r="F160" s="21"/>
      <c r="G160" s="24"/>
      <c r="H160" s="41"/>
      <c r="I160" s="41"/>
      <c r="J160" s="24"/>
      <c r="K160" s="21"/>
      <c r="L160" s="25"/>
      <c r="N160" s="85"/>
      <c r="O160" s="85"/>
      <c r="P160" s="85"/>
    </row>
    <row r="161" spans="1:16" x14ac:dyDescent="0.25">
      <c r="A161" s="22"/>
      <c r="B161" s="16"/>
      <c r="C161" s="23"/>
      <c r="D161" s="24"/>
      <c r="E161" s="21"/>
      <c r="F161" s="21"/>
      <c r="G161" s="24"/>
      <c r="H161" s="41"/>
      <c r="I161" s="41"/>
      <c r="J161" s="24"/>
      <c r="K161" s="21"/>
      <c r="L161" s="25"/>
      <c r="N161" s="85"/>
      <c r="O161" s="85"/>
      <c r="P161" s="85"/>
    </row>
    <row r="162" spans="1:16" x14ac:dyDescent="0.25">
      <c r="A162" s="22"/>
      <c r="B162" s="16"/>
      <c r="C162" s="23"/>
      <c r="D162" s="24"/>
      <c r="E162" s="21"/>
      <c r="F162" s="21"/>
      <c r="G162" s="24"/>
      <c r="H162" s="41"/>
      <c r="I162" s="41"/>
      <c r="J162" s="24"/>
      <c r="K162" s="21"/>
      <c r="L162" s="25"/>
      <c r="N162" s="85"/>
      <c r="O162" s="85"/>
      <c r="P162" s="85"/>
    </row>
    <row r="163" spans="1:16" x14ac:dyDescent="0.25">
      <c r="A163" s="22"/>
      <c r="B163" s="16"/>
      <c r="C163" s="23"/>
      <c r="D163" s="24"/>
      <c r="E163" s="21"/>
      <c r="F163" s="21"/>
      <c r="G163" s="24"/>
      <c r="H163" s="41"/>
      <c r="I163" s="41"/>
      <c r="J163" s="24"/>
      <c r="K163" s="21"/>
      <c r="L163" s="25"/>
      <c r="N163" s="85"/>
      <c r="O163" s="85"/>
      <c r="P163" s="85"/>
    </row>
    <row r="164" spans="1:16" x14ac:dyDescent="0.25">
      <c r="A164" s="22"/>
      <c r="B164" s="16"/>
      <c r="C164" s="23"/>
      <c r="D164" s="24"/>
      <c r="E164" s="21"/>
      <c r="F164" s="21"/>
      <c r="G164" s="24"/>
      <c r="H164" s="41"/>
      <c r="I164" s="41"/>
      <c r="J164" s="24"/>
      <c r="K164" s="21"/>
      <c r="L164" s="25"/>
      <c r="N164" s="85"/>
      <c r="O164" s="85"/>
      <c r="P164" s="85"/>
    </row>
    <row r="165" spans="1:16" x14ac:dyDescent="0.25">
      <c r="A165" s="22"/>
      <c r="B165" s="16"/>
      <c r="C165" s="23"/>
      <c r="D165" s="24"/>
      <c r="E165" s="21"/>
      <c r="F165" s="21"/>
      <c r="G165" s="24"/>
      <c r="H165" s="41"/>
      <c r="I165" s="41"/>
      <c r="J165" s="24"/>
      <c r="K165" s="21"/>
      <c r="L165" s="25"/>
      <c r="N165" s="85"/>
      <c r="O165" s="85"/>
      <c r="P165" s="85"/>
    </row>
    <row r="166" spans="1:16" x14ac:dyDescent="0.25">
      <c r="A166" s="22"/>
      <c r="B166" s="16"/>
      <c r="C166" s="23"/>
      <c r="D166" s="24"/>
      <c r="E166" s="21"/>
      <c r="F166" s="21"/>
      <c r="G166" s="24"/>
      <c r="H166" s="41"/>
      <c r="I166" s="41"/>
      <c r="J166" s="24"/>
      <c r="K166" s="21"/>
      <c r="L166" s="25"/>
      <c r="N166" s="85"/>
      <c r="O166" s="85"/>
      <c r="P166" s="85"/>
    </row>
    <row r="167" spans="1:16" x14ac:dyDescent="0.25">
      <c r="A167" s="22"/>
      <c r="B167" s="16"/>
      <c r="C167" s="23"/>
      <c r="D167" s="24"/>
      <c r="E167" s="21"/>
      <c r="F167" s="21"/>
      <c r="G167" s="24"/>
      <c r="H167" s="41"/>
      <c r="I167" s="41"/>
      <c r="J167" s="24"/>
      <c r="K167" s="21"/>
      <c r="L167" s="25"/>
      <c r="N167" s="85"/>
      <c r="O167" s="85"/>
      <c r="P167" s="85"/>
    </row>
    <row r="168" spans="1:16" x14ac:dyDescent="0.25">
      <c r="A168" s="22"/>
      <c r="B168" s="16"/>
      <c r="C168" s="23"/>
      <c r="D168" s="24"/>
      <c r="E168" s="21"/>
      <c r="F168" s="21"/>
      <c r="G168" s="24"/>
      <c r="H168" s="41"/>
      <c r="I168" s="41"/>
      <c r="J168" s="24"/>
      <c r="K168" s="21"/>
      <c r="L168" s="25"/>
      <c r="N168" s="85"/>
      <c r="O168" s="85"/>
      <c r="P168" s="85"/>
    </row>
    <row r="169" spans="1:16" x14ac:dyDescent="0.25">
      <c r="A169" s="22"/>
      <c r="B169" s="16"/>
      <c r="C169" s="23"/>
      <c r="D169" s="24"/>
      <c r="E169" s="21"/>
      <c r="F169" s="21"/>
      <c r="G169" s="24"/>
      <c r="H169" s="41"/>
      <c r="I169" s="41"/>
      <c r="J169" s="24"/>
      <c r="K169" s="21"/>
      <c r="L169" s="25"/>
      <c r="N169" s="85"/>
      <c r="O169" s="85"/>
      <c r="P169" s="85"/>
    </row>
    <row r="170" spans="1:16" x14ac:dyDescent="0.25">
      <c r="A170" s="22"/>
      <c r="B170" s="16"/>
      <c r="C170" s="23"/>
      <c r="D170" s="24"/>
      <c r="E170" s="21"/>
      <c r="F170" s="21"/>
      <c r="G170" s="24"/>
      <c r="H170" s="41"/>
      <c r="I170" s="41"/>
      <c r="J170" s="24"/>
      <c r="K170" s="21"/>
      <c r="L170" s="25"/>
      <c r="N170" s="85"/>
      <c r="O170" s="85"/>
      <c r="P170" s="85"/>
    </row>
    <row r="171" spans="1:16" x14ac:dyDescent="0.25">
      <c r="A171" s="22"/>
      <c r="B171" s="16"/>
      <c r="C171" s="23"/>
      <c r="D171" s="24"/>
      <c r="E171" s="21"/>
      <c r="F171" s="21"/>
      <c r="G171" s="24"/>
      <c r="H171" s="41"/>
      <c r="I171" s="41"/>
      <c r="J171" s="24"/>
      <c r="K171" s="21"/>
      <c r="L171" s="25"/>
      <c r="N171" s="85"/>
      <c r="O171" s="85"/>
      <c r="P171" s="85"/>
    </row>
    <row r="172" spans="1:16" x14ac:dyDescent="0.25">
      <c r="A172" s="22"/>
      <c r="B172" s="16"/>
      <c r="C172" s="23"/>
      <c r="D172" s="24"/>
      <c r="E172" s="21"/>
      <c r="F172" s="21"/>
      <c r="G172" s="24"/>
      <c r="H172" s="41"/>
      <c r="I172" s="41"/>
      <c r="J172" s="24"/>
      <c r="K172" s="21"/>
      <c r="L172" s="25"/>
      <c r="N172" s="85"/>
      <c r="O172" s="85"/>
      <c r="P172" s="85"/>
    </row>
    <row r="173" spans="1:16" x14ac:dyDescent="0.25">
      <c r="A173" s="22"/>
      <c r="B173" s="16"/>
      <c r="C173" s="23"/>
      <c r="D173" s="24"/>
      <c r="E173" s="21"/>
      <c r="F173" s="21"/>
      <c r="G173" s="24"/>
      <c r="H173" s="41"/>
      <c r="I173" s="41"/>
      <c r="J173" s="24"/>
      <c r="K173" s="21"/>
      <c r="L173" s="25"/>
      <c r="N173" s="85"/>
      <c r="O173" s="85"/>
      <c r="P173" s="85"/>
    </row>
    <row r="174" spans="1:16" x14ac:dyDescent="0.25">
      <c r="A174" s="22"/>
      <c r="B174" s="16"/>
      <c r="C174" s="23"/>
      <c r="D174" s="24"/>
      <c r="E174" s="21"/>
      <c r="F174" s="21"/>
      <c r="G174" s="24"/>
      <c r="H174" s="41"/>
      <c r="I174" s="41"/>
      <c r="J174" s="24"/>
      <c r="K174" s="21"/>
      <c r="L174" s="25"/>
      <c r="N174" s="85"/>
      <c r="O174" s="85"/>
      <c r="P174" s="85"/>
    </row>
    <row r="175" spans="1:16" x14ac:dyDescent="0.25">
      <c r="A175" s="22"/>
      <c r="B175" s="16"/>
      <c r="C175" s="23"/>
      <c r="D175" s="24"/>
      <c r="E175" s="21"/>
      <c r="F175" s="21"/>
      <c r="G175" s="24"/>
      <c r="H175" s="41"/>
      <c r="I175" s="41"/>
      <c r="J175" s="24"/>
      <c r="K175" s="21"/>
      <c r="L175" s="25"/>
      <c r="N175" s="85"/>
      <c r="O175" s="85"/>
      <c r="P175" s="85"/>
    </row>
    <row r="176" spans="1:16" x14ac:dyDescent="0.25">
      <c r="A176" s="22"/>
      <c r="B176" s="16"/>
      <c r="C176" s="23"/>
      <c r="D176" s="24"/>
      <c r="E176" s="21"/>
      <c r="F176" s="21"/>
      <c r="G176" s="24"/>
      <c r="H176" s="41"/>
      <c r="I176" s="41"/>
      <c r="J176" s="24"/>
      <c r="K176" s="21"/>
      <c r="L176" s="25"/>
      <c r="N176" s="85"/>
      <c r="O176" s="85"/>
      <c r="P176" s="85"/>
    </row>
    <row r="177" spans="1:16" x14ac:dyDescent="0.25">
      <c r="A177" s="22"/>
      <c r="B177" s="16"/>
      <c r="C177" s="23"/>
      <c r="D177" s="24"/>
      <c r="E177" s="21"/>
      <c r="F177" s="21"/>
      <c r="G177" s="24"/>
      <c r="H177" s="41"/>
      <c r="I177" s="41"/>
      <c r="J177" s="24"/>
      <c r="K177" s="21"/>
      <c r="L177" s="25"/>
      <c r="N177" s="85"/>
      <c r="O177" s="85"/>
      <c r="P177" s="85"/>
    </row>
    <row r="178" spans="1:16" x14ac:dyDescent="0.25">
      <c r="A178" s="22"/>
      <c r="B178" s="16"/>
      <c r="C178" s="23"/>
      <c r="D178" s="24"/>
      <c r="E178" s="21"/>
      <c r="F178" s="21"/>
      <c r="G178" s="24"/>
      <c r="H178" s="41"/>
      <c r="I178" s="41"/>
      <c r="J178" s="24"/>
      <c r="K178" s="21"/>
      <c r="L178" s="25"/>
      <c r="N178" s="85"/>
      <c r="O178" s="85"/>
      <c r="P178" s="85"/>
    </row>
    <row r="179" spans="1:16" x14ac:dyDescent="0.25">
      <c r="A179" s="22"/>
      <c r="B179" s="16"/>
      <c r="C179" s="23"/>
      <c r="D179" s="24"/>
      <c r="E179" s="21"/>
      <c r="F179" s="21"/>
      <c r="G179" s="24"/>
      <c r="H179" s="41"/>
      <c r="I179" s="41"/>
      <c r="J179" s="24"/>
      <c r="K179" s="21"/>
      <c r="L179" s="25"/>
      <c r="N179" s="85"/>
      <c r="O179" s="85"/>
      <c r="P179" s="85"/>
    </row>
    <row r="180" spans="1:16" x14ac:dyDescent="0.25">
      <c r="A180" s="22"/>
      <c r="B180" s="16"/>
      <c r="C180" s="23"/>
      <c r="D180" s="24"/>
      <c r="E180" s="21"/>
      <c r="F180" s="21"/>
      <c r="G180" s="24"/>
      <c r="H180" s="41"/>
      <c r="I180" s="41"/>
      <c r="J180" s="24"/>
      <c r="K180" s="21"/>
      <c r="L180" s="25"/>
      <c r="N180" s="85"/>
      <c r="O180" s="85"/>
      <c r="P180" s="85"/>
    </row>
    <row r="181" spans="1:16" x14ac:dyDescent="0.25">
      <c r="A181" s="22"/>
      <c r="B181" s="16"/>
      <c r="C181" s="23"/>
      <c r="D181" s="24"/>
      <c r="E181" s="21"/>
      <c r="F181" s="21"/>
      <c r="G181" s="24"/>
      <c r="H181" s="41"/>
      <c r="I181" s="41"/>
      <c r="J181" s="24"/>
      <c r="K181" s="21"/>
      <c r="L181" s="25"/>
      <c r="N181" s="85"/>
      <c r="O181" s="85"/>
      <c r="P181" s="85"/>
    </row>
    <row r="182" spans="1:16" x14ac:dyDescent="0.25">
      <c r="A182" s="22"/>
      <c r="B182" s="16"/>
      <c r="C182" s="23"/>
      <c r="D182" s="24"/>
      <c r="E182" s="21"/>
      <c r="F182" s="21"/>
      <c r="G182" s="24"/>
      <c r="H182" s="41"/>
      <c r="I182" s="41"/>
      <c r="J182" s="24"/>
      <c r="K182" s="21"/>
      <c r="L182" s="25"/>
      <c r="N182" s="85"/>
      <c r="O182" s="85"/>
      <c r="P182" s="85"/>
    </row>
    <row r="183" spans="1:16" x14ac:dyDescent="0.25">
      <c r="A183" s="22"/>
      <c r="B183" s="16"/>
      <c r="C183" s="23"/>
      <c r="D183" s="24"/>
      <c r="E183" s="21"/>
      <c r="F183" s="21"/>
      <c r="G183" s="24"/>
      <c r="H183" s="41"/>
      <c r="I183" s="41"/>
      <c r="J183" s="24"/>
      <c r="K183" s="21"/>
      <c r="L183" s="25"/>
      <c r="N183" s="85"/>
      <c r="O183" s="85"/>
      <c r="P183" s="85"/>
    </row>
    <row r="184" spans="1:16" x14ac:dyDescent="0.25">
      <c r="A184" s="22"/>
      <c r="B184" s="16"/>
      <c r="C184" s="23"/>
      <c r="D184" s="24"/>
      <c r="E184" s="21"/>
      <c r="F184" s="21"/>
      <c r="G184" s="24"/>
      <c r="H184" s="41"/>
      <c r="I184" s="41"/>
      <c r="J184" s="24"/>
      <c r="K184" s="21"/>
      <c r="L184" s="25"/>
      <c r="N184" s="85"/>
      <c r="O184" s="85"/>
      <c r="P184" s="85"/>
    </row>
    <row r="185" spans="1:16" x14ac:dyDescent="0.25">
      <c r="A185" s="22"/>
      <c r="B185" s="16"/>
      <c r="C185" s="23"/>
      <c r="D185" s="24"/>
      <c r="E185" s="21"/>
      <c r="F185" s="21"/>
      <c r="G185" s="24"/>
      <c r="H185" s="41"/>
      <c r="I185" s="41"/>
      <c r="J185" s="24"/>
      <c r="K185" s="21"/>
      <c r="L185" s="25"/>
      <c r="N185" s="85"/>
      <c r="O185" s="85"/>
      <c r="P185" s="85"/>
    </row>
    <row r="186" spans="1:16" x14ac:dyDescent="0.25">
      <c r="A186" s="22"/>
      <c r="B186" s="16"/>
      <c r="C186" s="23"/>
      <c r="D186" s="24"/>
      <c r="E186" s="21"/>
      <c r="F186" s="21"/>
      <c r="G186" s="24"/>
      <c r="H186" s="41"/>
      <c r="I186" s="41"/>
      <c r="J186" s="24"/>
      <c r="K186" s="21"/>
      <c r="L186" s="25"/>
      <c r="N186" s="85"/>
      <c r="O186" s="85"/>
      <c r="P186" s="85"/>
    </row>
    <row r="187" spans="1:16" x14ac:dyDescent="0.25">
      <c r="A187" s="22"/>
      <c r="B187" s="16"/>
      <c r="C187" s="23"/>
      <c r="D187" s="24"/>
      <c r="E187" s="21"/>
      <c r="F187" s="21"/>
      <c r="G187" s="24"/>
      <c r="H187" s="41"/>
      <c r="I187" s="41"/>
      <c r="J187" s="24"/>
      <c r="K187" s="21"/>
      <c r="L187" s="25"/>
      <c r="N187" s="85"/>
      <c r="O187" s="85"/>
      <c r="P187" s="85"/>
    </row>
    <row r="188" spans="1:16" x14ac:dyDescent="0.25">
      <c r="A188" s="22"/>
      <c r="B188" s="16"/>
      <c r="C188" s="23"/>
      <c r="D188" s="24"/>
      <c r="E188" s="21"/>
      <c r="F188" s="21"/>
      <c r="G188" s="24"/>
      <c r="H188" s="41"/>
      <c r="I188" s="41"/>
      <c r="J188" s="24"/>
      <c r="K188" s="21"/>
      <c r="L188" s="25"/>
      <c r="N188" s="85"/>
      <c r="O188" s="85"/>
      <c r="P188" s="85"/>
    </row>
    <row r="189" spans="1:16" x14ac:dyDescent="0.25">
      <c r="A189" s="22"/>
      <c r="B189" s="16"/>
      <c r="C189" s="23"/>
      <c r="D189" s="24"/>
      <c r="E189" s="21"/>
      <c r="F189" s="21"/>
      <c r="G189" s="24"/>
      <c r="H189" s="41"/>
      <c r="I189" s="41"/>
      <c r="J189" s="24"/>
      <c r="K189" s="21"/>
      <c r="L189" s="25"/>
      <c r="N189" s="85"/>
      <c r="O189" s="85"/>
      <c r="P189" s="85"/>
    </row>
    <row r="190" spans="1:16" x14ac:dyDescent="0.25">
      <c r="A190" s="22"/>
      <c r="B190" s="16"/>
      <c r="C190" s="23"/>
      <c r="D190" s="24"/>
      <c r="E190" s="21"/>
      <c r="F190" s="21"/>
      <c r="G190" s="24"/>
      <c r="H190" s="41"/>
      <c r="I190" s="41"/>
      <c r="J190" s="24"/>
      <c r="K190" s="21"/>
      <c r="L190" s="25"/>
      <c r="N190" s="85"/>
      <c r="O190" s="85"/>
      <c r="P190" s="85"/>
    </row>
    <row r="191" spans="1:16" x14ac:dyDescent="0.25">
      <c r="A191" s="22"/>
      <c r="B191" s="16"/>
      <c r="C191" s="23"/>
      <c r="D191" s="24"/>
      <c r="E191" s="21"/>
      <c r="F191" s="21"/>
      <c r="G191" s="24"/>
      <c r="H191" s="41"/>
      <c r="I191" s="41"/>
      <c r="J191" s="24"/>
      <c r="K191" s="21"/>
      <c r="L191" s="25"/>
      <c r="N191" s="85"/>
      <c r="O191" s="85"/>
      <c r="P191" s="85"/>
    </row>
    <row r="192" spans="1:16" x14ac:dyDescent="0.25">
      <c r="D192" s="26"/>
      <c r="G192" s="26"/>
      <c r="J192" s="26"/>
      <c r="N192" s="85"/>
      <c r="O192" s="85"/>
      <c r="P192" s="85"/>
    </row>
    <row r="193" spans="1:16" x14ac:dyDescent="0.25">
      <c r="D193" s="26"/>
      <c r="G193" s="26"/>
      <c r="J193" s="26"/>
      <c r="N193" s="85"/>
      <c r="O193" s="85"/>
      <c r="P193" s="85"/>
    </row>
    <row r="194" spans="1:16" x14ac:dyDescent="0.25">
      <c r="D194" s="26"/>
      <c r="G194" s="26"/>
      <c r="J194" s="26"/>
      <c r="N194" s="85"/>
      <c r="O194" s="85"/>
      <c r="P194" s="85"/>
    </row>
    <row r="195" spans="1:16" x14ac:dyDescent="0.25">
      <c r="D195" s="26"/>
      <c r="G195" s="26"/>
      <c r="J195" s="26"/>
      <c r="N195" s="85"/>
      <c r="O195" s="85"/>
      <c r="P195" s="85"/>
    </row>
    <row r="196" spans="1:16" x14ac:dyDescent="0.25">
      <c r="D196" s="26"/>
      <c r="G196" s="26"/>
      <c r="J196" s="26"/>
      <c r="N196" s="85"/>
      <c r="O196" s="85"/>
      <c r="P196" s="85"/>
    </row>
    <row r="197" spans="1:16" x14ac:dyDescent="0.25">
      <c r="D197" s="26"/>
      <c r="G197" s="26"/>
      <c r="J197" s="26"/>
      <c r="N197" s="85"/>
      <c r="O197" s="85"/>
      <c r="P197" s="85"/>
    </row>
    <row r="198" spans="1:16" x14ac:dyDescent="0.25">
      <c r="D198" s="26"/>
      <c r="G198" s="26"/>
      <c r="J198" s="26"/>
      <c r="N198" s="85"/>
      <c r="O198" s="85"/>
      <c r="P198" s="85"/>
    </row>
    <row r="199" spans="1:16" x14ac:dyDescent="0.25">
      <c r="A199" s="29"/>
      <c r="C199" s="15"/>
      <c r="D199" s="26"/>
      <c r="G199" s="26"/>
      <c r="J199" s="26"/>
      <c r="N199" s="85"/>
      <c r="O199" s="85"/>
      <c r="P199" s="85"/>
    </row>
    <row r="200" spans="1:16" x14ac:dyDescent="0.25">
      <c r="A200" s="29"/>
      <c r="C200" s="15"/>
      <c r="D200" s="26"/>
      <c r="G200" s="26"/>
      <c r="J200" s="26"/>
      <c r="N200" s="85"/>
      <c r="O200" s="85"/>
      <c r="P200" s="85"/>
    </row>
    <row r="201" spans="1:16" x14ac:dyDescent="0.25">
      <c r="A201" s="29"/>
      <c r="C201" s="15"/>
      <c r="D201" s="26"/>
      <c r="G201" s="26"/>
      <c r="J201" s="26"/>
      <c r="N201" s="85"/>
      <c r="O201" s="85"/>
      <c r="P201" s="85"/>
    </row>
    <row r="202" spans="1:16" x14ac:dyDescent="0.25">
      <c r="A202" s="29"/>
      <c r="C202" s="15"/>
      <c r="D202" s="26"/>
      <c r="G202" s="26"/>
      <c r="J202" s="26"/>
      <c r="N202" s="85"/>
      <c r="O202" s="85"/>
      <c r="P202" s="85"/>
    </row>
    <row r="203" spans="1:16" x14ac:dyDescent="0.25">
      <c r="A203" s="29"/>
      <c r="C203" s="15"/>
      <c r="D203" s="26"/>
      <c r="G203" s="26"/>
      <c r="J203" s="26"/>
      <c r="N203" s="85"/>
      <c r="O203" s="85"/>
      <c r="P203" s="85"/>
    </row>
    <row r="204" spans="1:16" x14ac:dyDescent="0.25">
      <c r="A204" s="29"/>
      <c r="C204" s="15"/>
      <c r="D204" s="26"/>
      <c r="G204" s="26"/>
      <c r="J204" s="26"/>
      <c r="N204" s="85"/>
      <c r="O204" s="85"/>
      <c r="P204" s="85"/>
    </row>
    <row r="205" spans="1:16" x14ac:dyDescent="0.25">
      <c r="A205" s="29"/>
      <c r="C205" s="15"/>
      <c r="D205" s="26"/>
      <c r="G205" s="26"/>
      <c r="J205" s="26"/>
      <c r="N205" s="85"/>
      <c r="O205" s="85"/>
      <c r="P205" s="85"/>
    </row>
    <row r="206" spans="1:16" x14ac:dyDescent="0.25">
      <c r="A206" s="29"/>
      <c r="C206" s="15"/>
      <c r="D206" s="26"/>
      <c r="G206" s="26"/>
      <c r="J206" s="26"/>
      <c r="N206" s="85"/>
      <c r="O206" s="85"/>
      <c r="P206" s="85"/>
    </row>
    <row r="207" spans="1:16" x14ac:dyDescent="0.25">
      <c r="A207" s="29"/>
      <c r="C207" s="15"/>
      <c r="D207" s="26"/>
      <c r="G207" s="26"/>
      <c r="J207" s="26"/>
      <c r="N207" s="85"/>
      <c r="O207" s="85"/>
      <c r="P207" s="85"/>
    </row>
    <row r="208" spans="1:16" x14ac:dyDescent="0.25">
      <c r="A208" s="29"/>
      <c r="C208" s="15"/>
      <c r="D208" s="26"/>
      <c r="G208" s="26"/>
      <c r="J208" s="26"/>
      <c r="N208" s="85"/>
      <c r="O208" s="85"/>
      <c r="P208" s="85"/>
    </row>
    <row r="209" spans="1:16" x14ac:dyDescent="0.25">
      <c r="A209" s="29"/>
      <c r="C209" s="15"/>
      <c r="D209" s="26"/>
      <c r="G209" s="26"/>
      <c r="J209" s="26"/>
      <c r="N209" s="85"/>
      <c r="O209" s="85"/>
      <c r="P209" s="85"/>
    </row>
    <row r="210" spans="1:16" x14ac:dyDescent="0.25">
      <c r="A210" s="29"/>
      <c r="C210" s="15"/>
      <c r="D210" s="26"/>
      <c r="G210" s="26"/>
      <c r="J210" s="26"/>
      <c r="N210" s="85"/>
      <c r="O210" s="85"/>
      <c r="P210" s="85"/>
    </row>
    <row r="211" spans="1:16" x14ac:dyDescent="0.25">
      <c r="A211" s="29"/>
      <c r="C211" s="15"/>
      <c r="D211" s="26"/>
      <c r="G211" s="26"/>
      <c r="J211" s="26"/>
      <c r="N211" s="85"/>
      <c r="O211" s="85"/>
      <c r="P211" s="85"/>
    </row>
    <row r="212" spans="1:16" x14ac:dyDescent="0.25">
      <c r="A212" s="29"/>
      <c r="C212" s="15"/>
      <c r="D212" s="26"/>
      <c r="G212" s="26"/>
      <c r="J212" s="26"/>
      <c r="N212" s="85"/>
      <c r="O212" s="85"/>
      <c r="P212" s="85"/>
    </row>
    <row r="213" spans="1:16" x14ac:dyDescent="0.25">
      <c r="A213" s="29"/>
      <c r="C213" s="15"/>
      <c r="D213" s="26"/>
      <c r="G213" s="26"/>
      <c r="J213" s="26"/>
      <c r="N213" s="85"/>
      <c r="O213" s="85"/>
      <c r="P213" s="85"/>
    </row>
    <row r="214" spans="1:16" x14ac:dyDescent="0.25">
      <c r="A214" s="29"/>
      <c r="C214" s="15"/>
      <c r="D214" s="26"/>
      <c r="G214" s="26"/>
      <c r="J214" s="26"/>
      <c r="N214" s="85"/>
      <c r="O214" s="85"/>
      <c r="P214" s="85"/>
    </row>
    <row r="215" spans="1:16" x14ac:dyDescent="0.25">
      <c r="A215" s="29"/>
      <c r="C215" s="15"/>
      <c r="D215" s="26"/>
      <c r="G215" s="26"/>
      <c r="J215" s="26"/>
      <c r="N215" s="85"/>
      <c r="O215" s="85"/>
      <c r="P215" s="85"/>
    </row>
    <row r="216" spans="1:16" x14ac:dyDescent="0.25">
      <c r="A216" s="29"/>
      <c r="C216" s="15"/>
      <c r="D216" s="26"/>
      <c r="G216" s="26"/>
      <c r="J216" s="26"/>
      <c r="N216" s="85"/>
      <c r="O216" s="85"/>
      <c r="P216" s="85"/>
    </row>
    <row r="217" spans="1:16" x14ac:dyDescent="0.25">
      <c r="A217" s="29"/>
      <c r="C217" s="15"/>
      <c r="D217" s="26"/>
      <c r="G217" s="26"/>
      <c r="J217" s="26"/>
      <c r="N217" s="85"/>
      <c r="O217" s="85"/>
      <c r="P217" s="85"/>
    </row>
    <row r="218" spans="1:16" x14ac:dyDescent="0.25">
      <c r="A218" s="29"/>
      <c r="C218" s="15"/>
      <c r="D218" s="26"/>
      <c r="G218" s="26"/>
      <c r="J218" s="26"/>
      <c r="N218" s="85"/>
      <c r="O218" s="85"/>
      <c r="P218" s="85"/>
    </row>
    <row r="219" spans="1:16" x14ac:dyDescent="0.25">
      <c r="A219" s="29"/>
      <c r="C219" s="15"/>
      <c r="D219" s="26"/>
      <c r="G219" s="26"/>
      <c r="J219" s="26"/>
      <c r="N219" s="85"/>
      <c r="O219" s="85"/>
      <c r="P219" s="85"/>
    </row>
    <row r="220" spans="1:16" x14ac:dyDescent="0.25">
      <c r="A220" s="29"/>
      <c r="C220" s="15"/>
      <c r="D220" s="26"/>
      <c r="G220" s="26"/>
      <c r="J220" s="26"/>
      <c r="N220" s="85"/>
      <c r="O220" s="85"/>
      <c r="P220" s="85"/>
    </row>
    <row r="221" spans="1:16" x14ac:dyDescent="0.25">
      <c r="A221" s="29"/>
      <c r="C221" s="15"/>
      <c r="D221" s="26"/>
      <c r="G221" s="26"/>
      <c r="J221" s="26"/>
      <c r="N221" s="85"/>
      <c r="O221" s="85"/>
      <c r="P221" s="85"/>
    </row>
    <row r="222" spans="1:16" x14ac:dyDescent="0.25">
      <c r="A222" s="29"/>
      <c r="C222" s="15"/>
      <c r="D222" s="26"/>
      <c r="G222" s="26"/>
      <c r="J222" s="26"/>
      <c r="N222" s="85"/>
      <c r="O222" s="85"/>
      <c r="P222" s="85"/>
    </row>
    <row r="223" spans="1:16" x14ac:dyDescent="0.25">
      <c r="A223" s="29"/>
      <c r="C223" s="15"/>
      <c r="D223" s="26"/>
      <c r="G223" s="26"/>
      <c r="J223" s="26"/>
      <c r="N223" s="85"/>
      <c r="O223" s="85"/>
      <c r="P223" s="85"/>
    </row>
    <row r="224" spans="1:16" x14ac:dyDescent="0.25">
      <c r="A224" s="29"/>
      <c r="C224" s="15"/>
      <c r="D224" s="26"/>
      <c r="G224" s="26"/>
      <c r="J224" s="26"/>
      <c r="N224" s="85"/>
      <c r="O224" s="85"/>
      <c r="P224" s="85"/>
    </row>
    <row r="225" spans="1:16" x14ac:dyDescent="0.25">
      <c r="A225" s="29"/>
      <c r="C225" s="15"/>
      <c r="D225" s="26"/>
      <c r="G225" s="26"/>
      <c r="J225" s="26"/>
      <c r="N225" s="85"/>
      <c r="O225" s="85"/>
      <c r="P225" s="85"/>
    </row>
    <row r="226" spans="1:16" x14ac:dyDescent="0.25">
      <c r="A226" s="29"/>
      <c r="C226" s="15"/>
      <c r="D226" s="26"/>
      <c r="G226" s="26"/>
      <c r="J226" s="26"/>
      <c r="N226" s="85"/>
      <c r="O226" s="85"/>
      <c r="P226" s="85"/>
    </row>
    <row r="227" spans="1:16" x14ac:dyDescent="0.25">
      <c r="A227" s="29"/>
      <c r="C227" s="15"/>
      <c r="D227" s="26"/>
      <c r="G227" s="26"/>
      <c r="J227" s="26"/>
      <c r="N227" s="85"/>
      <c r="O227" s="85"/>
      <c r="P227" s="85"/>
    </row>
    <row r="228" spans="1:16" x14ac:dyDescent="0.25">
      <c r="A228" s="29"/>
      <c r="C228" s="15"/>
      <c r="D228" s="26"/>
      <c r="G228" s="26"/>
      <c r="J228" s="26"/>
      <c r="N228" s="85"/>
      <c r="O228" s="85"/>
      <c r="P228" s="85"/>
    </row>
    <row r="229" spans="1:16" x14ac:dyDescent="0.25">
      <c r="A229" s="29"/>
      <c r="C229" s="15"/>
      <c r="D229" s="26"/>
      <c r="G229" s="26"/>
      <c r="J229" s="26"/>
      <c r="N229" s="85"/>
      <c r="O229" s="85"/>
      <c r="P229" s="85"/>
    </row>
    <row r="230" spans="1:16" x14ac:dyDescent="0.25">
      <c r="A230" s="29"/>
      <c r="C230" s="15"/>
      <c r="D230" s="26"/>
      <c r="G230" s="26"/>
      <c r="J230" s="26"/>
      <c r="N230" s="85"/>
      <c r="O230" s="85"/>
      <c r="P230" s="85"/>
    </row>
    <row r="231" spans="1:16" x14ac:dyDescent="0.25">
      <c r="A231" s="29"/>
      <c r="C231" s="15"/>
      <c r="D231" s="26"/>
      <c r="G231" s="26"/>
      <c r="J231" s="26"/>
      <c r="N231" s="85"/>
      <c r="O231" s="85"/>
      <c r="P231" s="85"/>
    </row>
    <row r="232" spans="1:16" x14ac:dyDescent="0.25">
      <c r="A232" s="29"/>
      <c r="C232" s="15"/>
      <c r="D232" s="26"/>
      <c r="G232" s="26"/>
      <c r="J232" s="26"/>
      <c r="N232" s="85"/>
      <c r="O232" s="85"/>
      <c r="P232" s="85"/>
    </row>
    <row r="233" spans="1:16" x14ac:dyDescent="0.25">
      <c r="A233" s="29"/>
      <c r="C233" s="15"/>
      <c r="D233" s="26"/>
      <c r="G233" s="26"/>
      <c r="J233" s="26"/>
      <c r="N233" s="85"/>
      <c r="O233" s="85"/>
      <c r="P233" s="85"/>
    </row>
    <row r="234" spans="1:16" x14ac:dyDescent="0.25">
      <c r="A234" s="29"/>
      <c r="C234" s="15"/>
      <c r="D234" s="26"/>
      <c r="G234" s="26"/>
      <c r="J234" s="26"/>
      <c r="N234" s="85"/>
      <c r="O234" s="85"/>
      <c r="P234" s="85"/>
    </row>
  </sheetData>
  <autoFilter ref="A4:X4"/>
  <customSheetViews>
    <customSheetView guid="{9B901EE0-239F-45F7-B546-B738B9DED315}" showPageBreaks="1" fitToPage="1" printArea="1" view="pageBreakPreview">
      <selection activeCell="M22" sqref="M1:M1048576"/>
      <pageMargins left="0.25" right="0.25" top="0.75" bottom="0.75" header="0.3" footer="0.3"/>
      <pageSetup paperSize="9" scale="65" fitToHeight="0" orientation="landscape" r:id="rId1"/>
      <headerFooter>
        <oddHeader>&amp;L&amp;"Segoe UI Light,Получер"&amp;A&amp;R&amp;G</oddHeader>
        <oddFooter>&amp;R&amp;"Segoe UI Light,Получер"&amp;10Стр. &amp;P от &amp;N</oddFooter>
      </headerFooter>
    </customSheetView>
    <customSheetView guid="{FFD2071C-7B58-4547-B922-908B26FCB4FE}" showPageBreaks="1" fitToPage="1" printArea="1" view="pageBreakPreview">
      <pane xSplit="3" ySplit="4" topLeftCell="D59" activePane="bottomRight" state="frozen"/>
      <selection pane="bottomRight" activeCell="G73" sqref="G73"/>
      <pageMargins left="0.25" right="0.25" top="0.75" bottom="0.75" header="0.3" footer="0.3"/>
      <pageSetup paperSize="9" scale="71" fitToHeight="0" orientation="landscape" r:id="rId2"/>
      <headerFooter>
        <oddHeader>&amp;L&amp;"Segoe UI Light,Получер"&amp;A&amp;R&amp;G</oddHeader>
        <oddFooter>&amp;R&amp;"Segoe UI Light,Получер"&amp;10Стр. &amp;P от &amp;N</oddFooter>
      </headerFooter>
    </customSheetView>
  </customSheetViews>
  <mergeCells count="2">
    <mergeCell ref="A1:XFD1"/>
    <mergeCell ref="B83:L83"/>
  </mergeCells>
  <pageMargins left="0.25" right="0.25" top="0.75" bottom="0.75" header="0.3" footer="0.3"/>
  <pageSetup paperSize="9" scale="77" fitToHeight="0" orientation="landscape" r:id="rId3"/>
  <headerFooter>
    <oddHeader>&amp;L&amp;"Segoe UI Light,Regular"&amp;A</oddHeader>
    <oddFooter>&amp;R&amp;"Segoe UI Light,Получер"&amp;10Стр.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КС - ВАРИАНТ 3</vt:lpstr>
      <vt:lpstr>'КС - ВАРИАНТ 3'!Print_Area</vt:lpstr>
      <vt:lpstr>'КС - ВАРИАНТ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Jivko Tsenov</dc:creator>
  <cp:lastModifiedBy>DVasileva</cp:lastModifiedBy>
  <cp:lastPrinted>2019-08-08T14:21:58Z</cp:lastPrinted>
  <dcterms:created xsi:type="dcterms:W3CDTF">2012-08-17T05:12:00Z</dcterms:created>
  <dcterms:modified xsi:type="dcterms:W3CDTF">2019-09-05T13:59:53Z</dcterms:modified>
</cp:coreProperties>
</file>