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https://coppaconsultancy-my.sharepoint.com/personal/marjolein_pluim_coppa_nl/Documents/KC/UQ 5. GROEN EN BIOMASSA/2.4 Nota van Inlichtingen/"/>
    </mc:Choice>
  </mc:AlternateContent>
  <xr:revisionPtr revIDLastSave="0" documentId="8_{AEBED99B-554C-4686-BD5C-8E5E0B562727}" xr6:coauthVersionLast="41" xr6:coauthVersionMax="41" xr10:uidLastSave="{00000000-0000-0000-0000-000000000000}"/>
  <bookViews>
    <workbookView xWindow="-120" yWindow="-120" windowWidth="20730" windowHeight="11160" tabRatio="797" activeTab="1" xr2:uid="{00000000-000D-0000-FFFF-FFFF00000000}"/>
  </bookViews>
  <sheets>
    <sheet name="T0 Voorblad" sheetId="15" r:id="rId1"/>
    <sheet name="T10 Prijzenblad P1, P2 &amp; P3" sheetId="11" r:id="rId2"/>
  </sheets>
  <definedNames>
    <definedName name="_xlnm.Print_Area" localSheetId="0">'T0 Voorblad'!$A$1:$C$20</definedName>
    <definedName name="_xlnm.Print_Area" localSheetId="1">'T10 Prijzenblad P1, P2 &amp; P3'!$A$1:$J$150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13" i="11" l="1"/>
  <c r="H60" i="11"/>
  <c r="G47" i="11"/>
  <c r="H115" i="11" s="1"/>
  <c r="G49" i="11"/>
  <c r="H49" i="11" s="1"/>
  <c r="H48" i="11"/>
  <c r="H9" i="11"/>
  <c r="H116" i="11" l="1"/>
  <c r="H10" i="11"/>
  <c r="E120" i="11"/>
  <c r="E119" i="11"/>
  <c r="E118" i="11"/>
  <c r="D120" i="11"/>
  <c r="D118" i="11"/>
  <c r="C120" i="11"/>
  <c r="C119" i="11"/>
  <c r="C118" i="11"/>
  <c r="D104" i="11"/>
  <c r="G16" i="11"/>
  <c r="G33" i="11"/>
  <c r="G56" i="11"/>
  <c r="G102" i="11" l="1"/>
  <c r="G105" i="11"/>
  <c r="G104" i="11"/>
  <c r="G55" i="11"/>
  <c r="H55" i="11" s="1"/>
  <c r="G32" i="11"/>
  <c r="G15" i="11"/>
  <c r="F110" i="11" l="1"/>
  <c r="F107" i="11"/>
  <c r="H15" i="11"/>
  <c r="H32" i="11"/>
  <c r="F109" i="11"/>
  <c r="E110" i="11"/>
  <c r="E109" i="11"/>
  <c r="E107" i="11"/>
  <c r="H50" i="11"/>
  <c r="H27" i="11"/>
  <c r="D110" i="11" l="1"/>
  <c r="C110" i="11"/>
  <c r="C107" i="11"/>
  <c r="H105" i="11" l="1"/>
  <c r="H104" i="11"/>
  <c r="H102" i="11"/>
  <c r="F105" i="11"/>
  <c r="F104" i="11"/>
  <c r="F102" i="11"/>
  <c r="E105" i="11"/>
  <c r="E104" i="11"/>
  <c r="E102" i="11"/>
  <c r="D105" i="11"/>
  <c r="D102" i="11"/>
  <c r="E65" i="11"/>
  <c r="B89" i="11" s="1"/>
  <c r="H59" i="11"/>
  <c r="H56" i="11"/>
  <c r="H54" i="11"/>
  <c r="H53" i="11"/>
  <c r="H47" i="11"/>
  <c r="H44" i="11"/>
  <c r="H36" i="11"/>
  <c r="H33" i="11"/>
  <c r="H31" i="11"/>
  <c r="H30" i="11"/>
  <c r="H26" i="11"/>
  <c r="H16" i="11"/>
  <c r="H14" i="11"/>
  <c r="H8" i="11"/>
  <c r="G68" i="11" l="1"/>
  <c r="B88" i="11"/>
  <c r="G88" i="11" s="1"/>
  <c r="H88" i="11" s="1"/>
  <c r="H62" i="11"/>
  <c r="B90" i="11"/>
  <c r="G90" i="11" s="1"/>
  <c r="H90" i="11" s="1"/>
  <c r="B87" i="11"/>
  <c r="G87" i="11" s="1"/>
  <c r="H87" i="11" s="1"/>
  <c r="B72" i="11"/>
  <c r="G72" i="11" s="1"/>
  <c r="G78" i="11"/>
  <c r="H78" i="11" s="1"/>
  <c r="B77" i="11"/>
  <c r="G77" i="11" s="1"/>
  <c r="H77" i="11" s="1"/>
  <c r="B76" i="11"/>
  <c r="G76" i="11" s="1"/>
  <c r="H76" i="11" s="1"/>
  <c r="B75" i="11"/>
  <c r="B74" i="11"/>
  <c r="G74" i="11" s="1"/>
  <c r="B73" i="11"/>
  <c r="G73" i="11" s="1"/>
  <c r="H73" i="11" s="1"/>
  <c r="H38" i="11"/>
  <c r="D121" i="11"/>
  <c r="G83" i="11"/>
  <c r="G82" i="11"/>
  <c r="B78" i="11"/>
  <c r="H68" i="11"/>
  <c r="G69" i="11"/>
  <c r="H69" i="11" s="1"/>
  <c r="F93" i="11"/>
  <c r="F94" i="11"/>
  <c r="F92" i="11"/>
  <c r="B68" i="11"/>
  <c r="G84" i="11"/>
  <c r="H84" i="11" s="1"/>
  <c r="B69" i="11"/>
  <c r="G81" i="11"/>
  <c r="H81" i="11" s="1"/>
  <c r="G89" i="11" l="1"/>
  <c r="H89" i="11" s="1"/>
  <c r="H72" i="11"/>
  <c r="G75" i="11"/>
  <c r="H75" i="11" s="1"/>
  <c r="H74" i="11"/>
  <c r="H82" i="11"/>
  <c r="H83" i="11"/>
  <c r="H19" i="11"/>
  <c r="H13" i="11"/>
  <c r="H5" i="11"/>
  <c r="H94" i="11" l="1"/>
  <c r="H99" i="11" s="1"/>
  <c r="H92" i="11"/>
  <c r="H97" i="11" s="1"/>
  <c r="H21" i="11"/>
  <c r="H93" i="11"/>
  <c r="H98" i="11" s="1"/>
  <c r="H100" i="11" l="1"/>
</calcChain>
</file>

<file path=xl/sharedStrings.xml><?xml version="1.0" encoding="utf-8"?>
<sst xmlns="http://schemas.openxmlformats.org/spreadsheetml/2006/main" count="506" uniqueCount="172">
  <si>
    <t>Inhoud:</t>
  </si>
  <si>
    <t>Omschrijving</t>
  </si>
  <si>
    <t>Totaal</t>
  </si>
  <si>
    <t>NR.</t>
  </si>
  <si>
    <t>Eenheid</t>
  </si>
  <si>
    <t>PR-1</t>
  </si>
  <si>
    <t>Naam</t>
  </si>
  <si>
    <t>Adres</t>
  </si>
  <si>
    <t>Postcode</t>
  </si>
  <si>
    <t>Plaats</t>
  </si>
  <si>
    <t>Eigenaar</t>
  </si>
  <si>
    <t xml:space="preserve">Voorwaarden </t>
  </si>
  <si>
    <t>Voorwaarde</t>
  </si>
  <si>
    <t>ALG</t>
  </si>
  <si>
    <t>Naam inschrijver</t>
  </si>
  <si>
    <t>Naam ondertekenaar</t>
  </si>
  <si>
    <t>Datum ondertekening</t>
  </si>
  <si>
    <t>Handtekening</t>
  </si>
  <si>
    <t>Dit prijsformulier moet door inschrijver rechtsgeldig ondertekend worden.</t>
  </si>
  <si>
    <t>Oldebroek</t>
  </si>
  <si>
    <t>Nunspeet</t>
  </si>
  <si>
    <t>Putten</t>
  </si>
  <si>
    <t>PR-5</t>
  </si>
  <si>
    <t>Publicatienummer: 18e0007819</t>
  </si>
  <si>
    <t>Bladafval</t>
  </si>
  <si>
    <t>Aftransport</t>
  </si>
  <si>
    <t>Deelstroom</t>
  </si>
  <si>
    <t>Perceel</t>
  </si>
  <si>
    <t>Gemeente</t>
  </si>
  <si>
    <t>Deel A</t>
  </si>
  <si>
    <t>Deel B</t>
  </si>
  <si>
    <t>Per ton</t>
  </si>
  <si>
    <t>PR-3</t>
  </si>
  <si>
    <t>PR-6</t>
  </si>
  <si>
    <t>Kosten voor oprdachtgever</t>
  </si>
  <si>
    <t>Kosten/opbrensten voor opdrachtgever</t>
  </si>
  <si>
    <t>Deel C</t>
  </si>
  <si>
    <t xml:space="preserve">Inschrijver moet aangeven of de aangeboden prijs per eenheid opbrengsten of kosten voor opdrachtgever betreffen. Indien het opbrensten voor opdrachtgever zijn moet inschrijver zelf een minteken voor de prijs zetten. In geval van kosten is de minimale prijs waarmee inschrijver mag inschrijven €0,01. In geval van opbrengsten is de minimale inschrijfprijs -€0,01. Het aanbieden van een 0-prijs is dus verboden. Inschrijver is zelf verantwoordelijk voor het correct invullen van de eenheidsprijzen. </t>
  </si>
  <si>
    <t>Type (1)</t>
  </si>
  <si>
    <t>Prijs per eenheid (2)</t>
  </si>
  <si>
    <t>De genoemde hoeveelheid wordt gebruikt voor de beoordeling. Aan de genoemde hoeveelheden kunnen geen rechten worden ontleend.</t>
  </si>
  <si>
    <t>Aantal (3)</t>
  </si>
  <si>
    <t>Houtsnippers</t>
  </si>
  <si>
    <t>Gemeentelijke bulklocatie</t>
  </si>
  <si>
    <t>Beschikbaar stellen gemeentelijke bulklocatie</t>
  </si>
  <si>
    <t>Transport</t>
  </si>
  <si>
    <t>Ontvangst en verwerking</t>
  </si>
  <si>
    <t>Overig GROEN</t>
  </si>
  <si>
    <t>Ontvangst en verwerking van bladafval</t>
  </si>
  <si>
    <t>Ontvangst en verwerking van houtsnippers</t>
  </si>
  <si>
    <t>Ontvangst en verwerking van overig GROEN</t>
  </si>
  <si>
    <t>Deel D</t>
  </si>
  <si>
    <t>GROEN</t>
  </si>
  <si>
    <t>Transport van GROEN vanaf gemeentelijke bulklocaties naar ontvangstlocatie</t>
  </si>
  <si>
    <t>Aftransport van GROEN vanaf milieuparken naar ontvangstlocatie</t>
  </si>
  <si>
    <t>Per 12 maanden</t>
  </si>
  <si>
    <t>Prijs voor alleen perceel 1 (gemeenten Elburg en Oldebroek)</t>
  </si>
  <si>
    <t>Elburg en Oldebroek</t>
  </si>
  <si>
    <t>Prijs voor alleen perceel 2 (gemeente Nunspeet)</t>
  </si>
  <si>
    <t>Prijs voor alleen perceel 3 (gemeenten Ermelo, Harderwijk en Putten)</t>
  </si>
  <si>
    <t>Ermelo, Harderwijk en Putten</t>
  </si>
  <si>
    <t xml:space="preserve">Combinatie prijs voor: </t>
  </si>
  <si>
    <t>1 en 2</t>
  </si>
  <si>
    <t>2 en 3</t>
  </si>
  <si>
    <t>-</t>
  </si>
  <si>
    <t>Elbrug, Oldebroek en Nunspeet</t>
  </si>
  <si>
    <t>Nunspeet, Ermelo, Harderwijk en Putten</t>
  </si>
  <si>
    <t>Elbrug, Oldebroek, Nunspeet, Ermelo, Harderwijk en Putten</t>
  </si>
  <si>
    <t>Bulklocatie (2)</t>
  </si>
  <si>
    <t>Transport (3)</t>
  </si>
  <si>
    <t>Totaal tonnage (4)</t>
  </si>
  <si>
    <t>Bladafval (5)</t>
  </si>
  <si>
    <t>Houtsnippers (6)</t>
  </si>
  <si>
    <t>Overig GROEN (7)</t>
  </si>
  <si>
    <t>Aftransport (8)</t>
  </si>
  <si>
    <t>PR-8</t>
  </si>
  <si>
    <t>PR-10</t>
  </si>
  <si>
    <t>PR-11</t>
  </si>
  <si>
    <t>PR-12</t>
  </si>
  <si>
    <t>PR-14</t>
  </si>
  <si>
    <t>PR-16</t>
  </si>
  <si>
    <t>PR-18</t>
  </si>
  <si>
    <t>PR-19</t>
  </si>
  <si>
    <t>PR-21</t>
  </si>
  <si>
    <t>PR-23</t>
  </si>
  <si>
    <t>PR-24</t>
  </si>
  <si>
    <t>PR-25</t>
  </si>
  <si>
    <t>Wordt gebruikt voor</t>
  </si>
  <si>
    <t>PR-26</t>
  </si>
  <si>
    <t>PR-27</t>
  </si>
  <si>
    <t>PR-28</t>
  </si>
  <si>
    <t>PR-29</t>
  </si>
  <si>
    <t>Inschrijver moet in deze cell aangeven voor welke percelen hij een inschrijving uitbregt. Hiervoor moet inschrijver een keuze maken uit de antwoord opties. Deze keuze wordt automatisch overgenomen in de combinatie prijzen.</t>
  </si>
  <si>
    <t xml:space="preserve">Vasteprijs per eenheid voor de omschreven werkzaamheden conform alle voorwaarden uit het programma van eisen. M.b.t. deel A is dit (indien voor het perceel van toepassing) inclusief het aanbieden en beschikbaar houden van de gemeentelijke bulklocatie. In het geval van opbrengsten voor opdrachtgever moet inschrijver een minteken voor de prijs zetten. </t>
  </si>
  <si>
    <t>Inschrijfprijs perceel 1 (4)</t>
  </si>
  <si>
    <t>Inschrijfprijs perceel 2 (4)</t>
  </si>
  <si>
    <t>Inschrijfprijs perceel 3 (4)</t>
  </si>
  <si>
    <t xml:space="preserve">Dit betreft de inschrijfprijs voor het betreffende perceel. Deze inschrijfprijs moet een postief getal zijn. </t>
  </si>
  <si>
    <t>Inschrijver vermeldt de correcte NAW gegevens van de ontvangstlocatie die gebruikt zal worden, alsmede waarvoor de locatie wordt gebtuik (bijv. ontvangst van welke deelstroom, vanuit welke gemeente). Inschrijver benoemd ook de eigenaar van de betreffende locatie.</t>
  </si>
  <si>
    <t xml:space="preserve">Inschrijver past alleen de geelgearceerde cellen aan. Inschrijver moet alle geelgearceerde cellen duidelijk en ondubbelzinnig invullen. Inschrijver vult alleen de gevraagde gegevens in voor percelen waarop hij inschrijft. </t>
  </si>
  <si>
    <t>Gegevens ontvangstlocatie(s) (8)</t>
  </si>
  <si>
    <t>Ondertekening (9)</t>
  </si>
  <si>
    <t>INVULLEN</t>
  </si>
  <si>
    <t>Combinatieprijs P1</t>
  </si>
  <si>
    <t>Combinatieprijs P3</t>
  </si>
  <si>
    <t>Combinatieprijs P2</t>
  </si>
  <si>
    <t>Alle percelen 1,2 en 3</t>
  </si>
  <si>
    <t>Perceel 1</t>
  </si>
  <si>
    <t>Ja</t>
  </si>
  <si>
    <t>Nee</t>
  </si>
  <si>
    <t>Perceel 2</t>
  </si>
  <si>
    <t>Perceel 3</t>
  </si>
  <si>
    <t>Combinatie inschrijfprijs perceel 1 (6)</t>
  </si>
  <si>
    <t>Combinatie inschrijfprijs perceel 2 (6)</t>
  </si>
  <si>
    <t>Combinatie inschrijfprijs perceel 3 (6)</t>
  </si>
  <si>
    <t>Inschrijfprijs voor combinatie van de percelen waarop ingeschreven is (7)</t>
  </si>
  <si>
    <t>Tab 10: Prijsformulier - Perceel 1 (Noord), 2 (Nunspeet) en 3 (Zuid)</t>
  </si>
  <si>
    <t>Tab 10: Prijsformulier - Combinatie prijzen (5)</t>
  </si>
  <si>
    <t xml:space="preserve">Dit betreft de totale inschrijfprijs voor de combinatie van de percelen waarvoor inschrijver ingeschreven heeft. </t>
  </si>
  <si>
    <t>Tab 10: Prijsinvulformulier perceel 1 (Noord), perceel 2 (Nunspeet) en perceel 3 (Zuid)</t>
  </si>
  <si>
    <t>Aanbesteding "Ontvangst, transport en verwerking van groenafval en biomassa"</t>
  </si>
  <si>
    <t>Per kilomter, per ton</t>
  </si>
  <si>
    <t>Transport van GROEN vanaf gemeentelijke bulklocaties naar ontvangstlocatie.</t>
  </si>
  <si>
    <t>Transport van GROEN vanaf alternatieve ophaallocatie binnen de gemeentegrenzen naar ontvangstlocatie</t>
  </si>
  <si>
    <t>PR-2B</t>
  </si>
  <si>
    <t>PR-7A</t>
  </si>
  <si>
    <t>PR-7B</t>
  </si>
  <si>
    <t>PR-13B</t>
  </si>
  <si>
    <t>PR-20A</t>
  </si>
  <si>
    <t>PR-20B</t>
  </si>
  <si>
    <t>PR-4A</t>
  </si>
  <si>
    <t>PR-4B</t>
  </si>
  <si>
    <t>PR-9A</t>
  </si>
  <si>
    <t>PR-9B</t>
  </si>
  <si>
    <t>PR-15B</t>
  </si>
  <si>
    <t>PR-15A</t>
  </si>
  <si>
    <t>PR-22B</t>
  </si>
  <si>
    <t>PR-22A</t>
  </si>
  <si>
    <r>
      <t xml:space="preserve">Terug leveren van houtsnippers welke vervaardigt zijn uit het aangeleverde GROEN (incl. het transport naar gemeente).
</t>
    </r>
    <r>
      <rPr>
        <i/>
        <sz val="9"/>
        <color rgb="FFFF0000"/>
        <rFont val="Century Gothic"/>
        <family val="2"/>
      </rPr>
      <t>Plafond prijs: maximaal €30,- per ton</t>
    </r>
  </si>
  <si>
    <t>Cel 1</t>
  </si>
  <si>
    <t>Cel 2</t>
  </si>
  <si>
    <t>Cel 3</t>
  </si>
  <si>
    <t>Terugleveren</t>
  </si>
  <si>
    <t>Pagina 1 van 4</t>
  </si>
  <si>
    <t>Pagina 2 van 4</t>
  </si>
  <si>
    <t>Tab 10: Prijsformulier - individuele prijzen per perceel  (vervolg)</t>
  </si>
  <si>
    <t>Pagina 3 van 4</t>
  </si>
  <si>
    <t>Pagina 4 van 4</t>
  </si>
  <si>
    <t>Tab 10: Prijsformulier - Algemene gegevens en voorwaarden</t>
  </si>
  <si>
    <r>
      <t xml:space="preserve">Als inschrijver voor meerdere percelen inschrijft (1 en 2, 2 en 3 of alle percelen (1,2 en 3) kan inschrijver een combinatieprijzen per eenheid aanbieden. Als opdrachtgever de gewenste combinatie van percelen gegund krijgt is de combinatie prijs per eenheid van toepassing. </t>
    </r>
    <r>
      <rPr>
        <sz val="9"/>
        <color rgb="FFFF0000"/>
        <rFont val="Century Gothic"/>
        <family val="2"/>
      </rPr>
      <t xml:space="preserve">Prijsplafond: De combinatieprijzen per eenheid mogen niet meer dan 15% afwijken t.o.v. de prijzen per eenheid die per een individueel perceel aangeboden zijn. </t>
    </r>
  </si>
  <si>
    <r>
      <t xml:space="preserve">Dit is de inschrijfprijs per perceel, conform de aangeboden combinatie prijzen. Deze combinatie inschrijfprijzen worden per perceel gebruikt voor het (per perceel) beoordelen van het onderdeel prijs. Deze cominatie inschrijfprijs moet per perceel een postief getal zijn. </t>
    </r>
    <r>
      <rPr>
        <sz val="9"/>
        <color rgb="FFFF0000"/>
        <rFont val="Century Gothic"/>
        <family val="2"/>
      </rPr>
      <t>Prijsplafond: De combinatie inschrijfprijs per perceel moet gelijk of lager zijn dan de inschrijfprijs voor het betreffende individuele perceel (zie voorwaarde nr. 4).</t>
    </r>
  </si>
  <si>
    <r>
      <rPr>
        <b/>
        <sz val="28"/>
        <color theme="0"/>
        <rFont val="Century Gothic"/>
        <family val="2"/>
      </rPr>
      <t xml:space="preserve">→ </t>
    </r>
    <r>
      <rPr>
        <b/>
        <sz val="11"/>
        <color theme="0"/>
        <rFont val="Century Gothic"/>
        <family val="2"/>
      </rPr>
      <t>Inschrijver schrijft in op de volgende percelen (0):</t>
    </r>
  </si>
  <si>
    <t>Per kilometer, per ton</t>
  </si>
  <si>
    <t>Elburg</t>
  </si>
  <si>
    <t>PR-2A.1</t>
  </si>
  <si>
    <t>PR-2A.2</t>
  </si>
  <si>
    <t>PR-13A.1</t>
  </si>
  <si>
    <t>PR-13A.2</t>
  </si>
  <si>
    <t>PR-13A.3</t>
  </si>
  <si>
    <t>Ermelo</t>
  </si>
  <si>
    <t>Harderwijk</t>
  </si>
  <si>
    <t>PR-17A</t>
  </si>
  <si>
    <t>PR-17B</t>
  </si>
  <si>
    <t>Aftransport van GROEN vanaf milieupark Harderwijk naar ontvangstlocatie</t>
  </si>
  <si>
    <t>Cel 4</t>
  </si>
  <si>
    <t>Cel 5</t>
  </si>
  <si>
    <t>Cel 6</t>
  </si>
  <si>
    <t>Cel 7</t>
  </si>
  <si>
    <t>Aftransport van GROEN vanaf milieupark Nunspeet naar ontvangstlocatie</t>
  </si>
  <si>
    <t>Aftransport van GROEN vanaf milieupark Elburg naar ontvangstlocatie</t>
  </si>
  <si>
    <t>Prijsinvulformulier - AANGEPAST</t>
  </si>
  <si>
    <t>Aftransport van GROEN vanaf milieupark Putten naar ontvangstlocatie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</si>
</sst>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quot;€&quot;\ * #,##0.00_ ;_ &quot;€&quot;\ * \-#,##0.00_ ;_ &quot;€&quot;\ * &quot;-&quot;??_ ;_ @_ "/>
    <numFmt numFmtId="43" formatCode="_ * #,##0.00_ ;_ * \-#,##0.00_ ;_ * &quot;-&quot;??_ ;_ @_ "/>
    <numFmt numFmtId="164" formatCode="_-&quot;€&quot;\ * #,##0.00_-;_-&quot;€&quot;\ * #,##0.00\-;_-&quot;€&quot;\ * &quot;-&quot;??_-;_-@_-"/>
    <numFmt numFmtId="165" formatCode="#,##0_ ;\-#,##0\ "/>
    <numFmt numFmtId="166" formatCode="&quot;€&quot;\ #,##0.00"/>
  </numFmts>
  <fonts count="27" x14ac:knownFonts="1">
    <font>
      <sz val="10"/>
      <name val="Arial"/>
    </font>
    <font>
      <sz val="11"/>
      <color theme="1"/>
      <name val="Calibri"/>
      <family val="2"/>
      <scheme val="minor"/>
    </font>
    <font>
      <sz val="11"/>
      <color theme="1"/>
      <name val="Calibri"/>
      <family val="2"/>
      <scheme val="minor"/>
    </font>
    <font>
      <sz val="10"/>
      <name val="Arial"/>
      <family val="2"/>
    </font>
    <font>
      <b/>
      <sz val="12"/>
      <name val="Century Gothic"/>
      <family val="2"/>
    </font>
    <font>
      <b/>
      <sz val="9"/>
      <color indexed="9"/>
      <name val="Century Gothic"/>
      <family val="2"/>
    </font>
    <font>
      <sz val="9"/>
      <name val="Century Gothic"/>
      <family val="2"/>
    </font>
    <font>
      <b/>
      <sz val="9"/>
      <name val="Century Gothic"/>
      <family val="2"/>
    </font>
    <font>
      <sz val="10"/>
      <name val="Century Gothic"/>
      <family val="2"/>
    </font>
    <font>
      <sz val="12"/>
      <name val="Century Gothic"/>
      <family val="2"/>
    </font>
    <font>
      <u/>
      <sz val="12"/>
      <color indexed="30"/>
      <name val="Century Gothic"/>
      <family val="2"/>
    </font>
    <font>
      <sz val="12"/>
      <color indexed="30"/>
      <name val="Century Gothic"/>
      <family val="2"/>
    </font>
    <font>
      <b/>
      <sz val="18"/>
      <name val="Century Gothic"/>
      <family val="2"/>
    </font>
    <font>
      <b/>
      <sz val="14"/>
      <name val="Century Gothic"/>
      <family val="2"/>
    </font>
    <font>
      <u/>
      <sz val="10"/>
      <name val="Century Gothic"/>
      <family val="2"/>
    </font>
    <font>
      <sz val="10"/>
      <color theme="1"/>
      <name val="Century Gothic"/>
      <family val="2"/>
    </font>
    <font>
      <b/>
      <sz val="10"/>
      <color indexed="9"/>
      <name val="Century Gothic"/>
      <family val="2"/>
    </font>
    <font>
      <b/>
      <sz val="14"/>
      <color theme="0"/>
      <name val="Century Gothic"/>
      <family val="2"/>
    </font>
    <font>
      <sz val="9"/>
      <color theme="1"/>
      <name val="Century Gothic"/>
      <family val="2"/>
    </font>
    <font>
      <b/>
      <sz val="10"/>
      <color theme="1"/>
      <name val="Century Gothic"/>
      <family val="2"/>
    </font>
    <font>
      <sz val="9"/>
      <color rgb="FFFF0000"/>
      <name val="Century Gothic"/>
      <family val="2"/>
    </font>
    <font>
      <b/>
      <sz val="10"/>
      <color theme="0"/>
      <name val="Century Gothic"/>
      <family val="2"/>
    </font>
    <font>
      <b/>
      <sz val="11"/>
      <color theme="0"/>
      <name val="Century Gothic"/>
      <family val="2"/>
    </font>
    <font>
      <i/>
      <sz val="9"/>
      <color rgb="FFFF0000"/>
      <name val="Century Gothic"/>
      <family val="2"/>
    </font>
    <font>
      <b/>
      <sz val="20"/>
      <name val="Century Gothic"/>
      <family val="2"/>
    </font>
    <font>
      <b/>
      <sz val="28"/>
      <color theme="0"/>
      <name val="Century Gothic"/>
      <family val="2"/>
    </font>
    <font>
      <b/>
      <sz val="18"/>
      <color rgb="FFFF0000"/>
      <name val="Century Gothic"/>
      <family val="2"/>
    </font>
  </fonts>
  <fills count="11">
    <fill>
      <patternFill patternType="none"/>
    </fill>
    <fill>
      <patternFill patternType="gray125"/>
    </fill>
    <fill>
      <patternFill patternType="solid">
        <fgColor indexed="48"/>
        <bgColor indexed="64"/>
      </patternFill>
    </fill>
    <fill>
      <patternFill patternType="solid">
        <fgColor rgb="FFFFFF00"/>
        <bgColor indexed="64"/>
      </patternFill>
    </fill>
    <fill>
      <patternFill patternType="solid">
        <fgColor indexed="44"/>
        <bgColor indexed="64"/>
      </patternFill>
    </fill>
    <fill>
      <patternFill patternType="solid">
        <fgColor theme="0"/>
        <bgColor indexed="64"/>
      </patternFill>
    </fill>
    <fill>
      <patternFill patternType="solid">
        <fgColor rgb="FFFF000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9" tint="0.399975585192419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15">
    <xf numFmtId="0" fontId="0" fillId="0" borderId="0"/>
    <xf numFmtId="0" fontId="3" fillId="0" borderId="0"/>
    <xf numFmtId="0" fontId="3" fillId="0" borderId="0"/>
    <xf numFmtId="0" fontId="15" fillId="0" borderId="0"/>
    <xf numFmtId="4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2" fillId="0" borderId="0"/>
    <xf numFmtId="44" fontId="2"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1" fillId="0" borderId="0"/>
    <xf numFmtId="44" fontId="1" fillId="0" borderId="0" applyFont="0" applyFill="0" applyBorder="0" applyAlignment="0" applyProtection="0"/>
    <xf numFmtId="0" fontId="3" fillId="0" borderId="0"/>
  </cellStyleXfs>
  <cellXfs count="166">
    <xf numFmtId="0" fontId="0" fillId="0" borderId="0" xfId="0"/>
    <xf numFmtId="0" fontId="8" fillId="0" borderId="0" xfId="1" applyFont="1" applyAlignment="1">
      <alignment vertical="center"/>
    </xf>
    <xf numFmtId="0" fontId="3" fillId="0" borderId="0" xfId="1" applyAlignment="1">
      <alignment vertical="center"/>
    </xf>
    <xf numFmtId="0" fontId="8" fillId="0" borderId="0" xfId="1" applyFont="1" applyAlignment="1">
      <alignment horizontal="center" vertical="center"/>
    </xf>
    <xf numFmtId="0" fontId="12" fillId="0" borderId="6" xfId="1" applyFont="1" applyBorder="1" applyAlignment="1">
      <alignment horizontal="center" vertical="center" wrapText="1"/>
    </xf>
    <xf numFmtId="0" fontId="3" fillId="0" borderId="0" xfId="1" applyAlignment="1">
      <alignment horizontal="center" vertical="center"/>
    </xf>
    <xf numFmtId="0" fontId="9" fillId="0" borderId="7" xfId="1" applyFont="1" applyBorder="1" applyAlignment="1">
      <alignment horizontal="center" vertical="center"/>
    </xf>
    <xf numFmtId="0" fontId="8" fillId="0" borderId="8" xfId="1" applyFont="1" applyBorder="1" applyAlignment="1">
      <alignment vertical="center"/>
    </xf>
    <xf numFmtId="0" fontId="10" fillId="0" borderId="0" xfId="1" applyFont="1" applyAlignment="1">
      <alignment vertical="center"/>
    </xf>
    <xf numFmtId="0" fontId="11" fillId="0" borderId="0" xfId="1" applyFont="1" applyAlignment="1">
      <alignment vertical="center"/>
    </xf>
    <xf numFmtId="0" fontId="13" fillId="0" borderId="7" xfId="1" applyFont="1" applyBorder="1" applyAlignment="1">
      <alignment horizontal="center" vertical="center"/>
    </xf>
    <xf numFmtId="0" fontId="8" fillId="0" borderId="7" xfId="1" applyFont="1" applyBorder="1" applyAlignment="1">
      <alignment horizontal="left" vertical="center"/>
    </xf>
    <xf numFmtId="0" fontId="14" fillId="0" borderId="7" xfId="1" applyFont="1" applyBorder="1" applyAlignment="1">
      <alignment horizontal="left" vertical="center"/>
    </xf>
    <xf numFmtId="0" fontId="8" fillId="0" borderId="0" xfId="1" applyFont="1" applyAlignment="1">
      <alignment vertical="center" wrapText="1"/>
    </xf>
    <xf numFmtId="0" fontId="3" fillId="0" borderId="0" xfId="1" applyAlignment="1">
      <alignment vertical="center" wrapText="1"/>
    </xf>
    <xf numFmtId="0" fontId="13" fillId="0" borderId="7" xfId="1" applyFont="1" applyFill="1" applyBorder="1" applyAlignment="1">
      <alignment horizontal="center" vertical="center" wrapText="1"/>
    </xf>
    <xf numFmtId="0" fontId="18" fillId="0" borderId="1" xfId="3" applyFont="1" applyBorder="1" applyAlignment="1" applyProtection="1">
      <alignment vertical="center"/>
    </xf>
    <xf numFmtId="0" fontId="18" fillId="0" borderId="10" xfId="3" applyFont="1" applyBorder="1" applyAlignment="1" applyProtection="1">
      <alignment vertical="center"/>
    </xf>
    <xf numFmtId="0" fontId="22" fillId="6" borderId="13" xfId="1" applyFont="1" applyFill="1" applyBorder="1" applyAlignment="1" applyProtection="1">
      <alignment vertical="center" wrapText="1"/>
    </xf>
    <xf numFmtId="0" fontId="17" fillId="2" borderId="14" xfId="1" applyFont="1" applyFill="1" applyBorder="1" applyAlignment="1" applyProtection="1">
      <alignment horizontal="center" vertical="center" wrapText="1"/>
    </xf>
    <xf numFmtId="0" fontId="6" fillId="0" borderId="0" xfId="0" applyFont="1" applyBorder="1" applyAlignment="1" applyProtection="1">
      <alignment horizontal="left" vertical="center"/>
    </xf>
    <xf numFmtId="0" fontId="6" fillId="0" borderId="0" xfId="0" applyFont="1" applyAlignment="1" applyProtection="1">
      <alignment vertical="center"/>
    </xf>
    <xf numFmtId="0" fontId="7" fillId="9" borderId="15" xfId="2" applyFont="1" applyFill="1" applyBorder="1" applyAlignment="1" applyProtection="1">
      <alignment vertical="center" wrapText="1"/>
    </xf>
    <xf numFmtId="0" fontId="7" fillId="9" borderId="0" xfId="2" applyFont="1" applyFill="1" applyBorder="1" applyAlignment="1" applyProtection="1">
      <alignment vertical="center" wrapText="1"/>
    </xf>
    <xf numFmtId="0" fontId="7" fillId="9" borderId="0" xfId="2" applyFont="1" applyFill="1" applyBorder="1" applyAlignment="1" applyProtection="1">
      <alignment horizontal="center" vertical="center" wrapText="1"/>
    </xf>
    <xf numFmtId="0" fontId="7" fillId="9" borderId="16" xfId="2" applyFont="1" applyFill="1" applyBorder="1" applyAlignment="1" applyProtection="1">
      <alignment horizontal="center" vertical="center" wrapText="1"/>
    </xf>
    <xf numFmtId="0" fontId="6" fillId="0" borderId="3" xfId="0" applyFont="1" applyBorder="1" applyAlignment="1" applyProtection="1">
      <alignment vertical="center"/>
    </xf>
    <xf numFmtId="0" fontId="6" fillId="0" borderId="1" xfId="0" applyFont="1" applyBorder="1" applyAlignment="1" applyProtection="1">
      <alignment vertical="center" wrapText="1"/>
    </xf>
    <xf numFmtId="0" fontId="6" fillId="0" borderId="1" xfId="0" applyFont="1" applyBorder="1" applyAlignment="1" applyProtection="1">
      <alignment horizontal="center" vertical="center"/>
    </xf>
    <xf numFmtId="166" fontId="6" fillId="0" borderId="4" xfId="0" applyNumberFormat="1" applyFont="1" applyBorder="1" applyAlignment="1" applyProtection="1">
      <alignment horizontal="center" vertical="center"/>
    </xf>
    <xf numFmtId="3" fontId="6" fillId="0" borderId="1" xfId="0" applyNumberFormat="1" applyFont="1" applyBorder="1" applyAlignment="1" applyProtection="1">
      <alignment horizontal="center" vertical="center"/>
    </xf>
    <xf numFmtId="0" fontId="20" fillId="0" borderId="0" xfId="0" applyFont="1" applyAlignment="1" applyProtection="1">
      <alignment horizontal="center" vertical="center" wrapText="1"/>
    </xf>
    <xf numFmtId="165" fontId="18" fillId="0" borderId="1" xfId="7" applyNumberFormat="1" applyFont="1" applyFill="1" applyBorder="1" applyAlignment="1" applyProtection="1">
      <alignment horizontal="center" vertical="center"/>
    </xf>
    <xf numFmtId="0" fontId="6" fillId="0" borderId="9" xfId="0" applyFont="1" applyBorder="1" applyAlignment="1" applyProtection="1">
      <alignment vertical="center"/>
    </xf>
    <xf numFmtId="0" fontId="6" fillId="0" borderId="10" xfId="0" applyFont="1" applyBorder="1" applyAlignment="1" applyProtection="1">
      <alignment vertical="center"/>
    </xf>
    <xf numFmtId="0" fontId="18" fillId="0" borderId="10" xfId="7" applyFont="1" applyBorder="1" applyAlignment="1" applyProtection="1">
      <alignment vertical="center" wrapText="1"/>
    </xf>
    <xf numFmtId="165" fontId="18" fillId="0" borderId="10" xfId="7" applyNumberFormat="1" applyFont="1" applyBorder="1" applyAlignment="1" applyProtection="1">
      <alignment horizontal="center" vertical="center"/>
    </xf>
    <xf numFmtId="0" fontId="6" fillId="0" borderId="10" xfId="0" applyFont="1" applyBorder="1" applyAlignment="1" applyProtection="1">
      <alignment horizontal="center" vertical="center"/>
    </xf>
    <xf numFmtId="3" fontId="6" fillId="0" borderId="10" xfId="7" applyNumberFormat="1" applyFont="1" applyBorder="1" applyAlignment="1" applyProtection="1">
      <alignment horizontal="center" vertical="center" wrapText="1"/>
    </xf>
    <xf numFmtId="166" fontId="18" fillId="0" borderId="5" xfId="7" applyNumberFormat="1" applyFont="1" applyBorder="1" applyAlignment="1" applyProtection="1">
      <alignment horizontal="center" vertical="center" wrapText="1"/>
    </xf>
    <xf numFmtId="0" fontId="6" fillId="0" borderId="15" xfId="0" applyFont="1" applyBorder="1" applyAlignment="1" applyProtection="1">
      <alignment vertical="center"/>
    </xf>
    <xf numFmtId="0" fontId="6" fillId="0" borderId="0" xfId="0" applyFont="1" applyBorder="1" applyAlignment="1" applyProtection="1">
      <alignment vertical="center"/>
    </xf>
    <xf numFmtId="0" fontId="18" fillId="0" borderId="0" xfId="7" applyFont="1" applyBorder="1" applyAlignment="1" applyProtection="1">
      <alignment horizontal="left" vertical="center"/>
    </xf>
    <xf numFmtId="44" fontId="18" fillId="0" borderId="0" xfId="7" applyNumberFormat="1" applyFont="1" applyBorder="1" applyAlignment="1" applyProtection="1">
      <alignment horizontal="center" vertical="center"/>
    </xf>
    <xf numFmtId="0" fontId="18" fillId="0" borderId="0" xfId="7" applyFont="1" applyBorder="1" applyAlignment="1" applyProtection="1">
      <alignment horizontal="center" vertical="center" wrapText="1"/>
    </xf>
    <xf numFmtId="0" fontId="18" fillId="0" borderId="16" xfId="7" applyFont="1" applyBorder="1" applyAlignment="1" applyProtection="1">
      <alignment horizontal="center" vertical="center" wrapText="1"/>
    </xf>
    <xf numFmtId="44" fontId="18" fillId="0" borderId="0" xfId="7" applyNumberFormat="1" applyFont="1" applyBorder="1" applyAlignment="1" applyProtection="1">
      <alignment horizontal="center" vertical="center" wrapText="1"/>
    </xf>
    <xf numFmtId="0" fontId="16" fillId="2" borderId="28" xfId="1" applyFont="1" applyFill="1" applyBorder="1" applyAlignment="1" applyProtection="1">
      <alignment horizontal="center" vertical="center" wrapText="1"/>
    </xf>
    <xf numFmtId="166" fontId="19" fillId="9" borderId="27" xfId="7" applyNumberFormat="1" applyFont="1" applyFill="1" applyBorder="1" applyAlignment="1" applyProtection="1">
      <alignment horizontal="center" vertical="center" wrapText="1"/>
    </xf>
    <xf numFmtId="0" fontId="16" fillId="0" borderId="0" xfId="1" applyFont="1" applyFill="1" applyBorder="1" applyAlignment="1" applyProtection="1">
      <alignment horizontal="center" vertical="center" wrapText="1"/>
    </xf>
    <xf numFmtId="166" fontId="19" fillId="0" borderId="16" xfId="7" applyNumberFormat="1" applyFont="1" applyFill="1" applyBorder="1" applyAlignment="1" applyProtection="1">
      <alignment horizontal="center" vertical="center" wrapText="1"/>
    </xf>
    <xf numFmtId="0" fontId="7" fillId="7" borderId="15" xfId="2" applyFont="1" applyFill="1" applyBorder="1" applyAlignment="1" applyProtection="1">
      <alignment vertical="center" wrapText="1"/>
    </xf>
    <xf numFmtId="0" fontId="7" fillId="7" borderId="0" xfId="2" applyFont="1" applyFill="1" applyBorder="1" applyAlignment="1" applyProtection="1">
      <alignment vertical="center" wrapText="1"/>
    </xf>
    <xf numFmtId="0" fontId="7" fillId="7" borderId="0" xfId="2" applyFont="1" applyFill="1" applyBorder="1" applyAlignment="1" applyProtection="1">
      <alignment horizontal="center" vertical="center" wrapText="1"/>
    </xf>
    <xf numFmtId="0" fontId="7" fillId="7" borderId="16" xfId="2" applyFont="1" applyFill="1" applyBorder="1" applyAlignment="1" applyProtection="1">
      <alignment horizontal="center" vertical="center" wrapText="1"/>
    </xf>
    <xf numFmtId="166" fontId="19" fillId="7" borderId="27" xfId="7" applyNumberFormat="1" applyFont="1" applyFill="1" applyBorder="1" applyAlignment="1" applyProtection="1">
      <alignment horizontal="center" vertical="center" wrapText="1"/>
    </xf>
    <xf numFmtId="0" fontId="7" fillId="8" borderId="15" xfId="2" applyFont="1" applyFill="1" applyBorder="1" applyAlignment="1" applyProtection="1">
      <alignment vertical="center" wrapText="1"/>
    </xf>
    <xf numFmtId="0" fontId="7" fillId="8" borderId="0" xfId="2" applyFont="1" applyFill="1" applyBorder="1" applyAlignment="1" applyProtection="1">
      <alignment vertical="center" wrapText="1"/>
    </xf>
    <xf numFmtId="0" fontId="7" fillId="8" borderId="0" xfId="2" applyFont="1" applyFill="1" applyBorder="1" applyAlignment="1" applyProtection="1">
      <alignment horizontal="center" vertical="center" wrapText="1"/>
    </xf>
    <xf numFmtId="0" fontId="7" fillId="8" borderId="16" xfId="2" applyFont="1" applyFill="1" applyBorder="1" applyAlignment="1" applyProtection="1">
      <alignment horizontal="center" vertical="center" wrapText="1"/>
    </xf>
    <xf numFmtId="166" fontId="19" fillId="8" borderId="27" xfId="7" applyNumberFormat="1" applyFont="1" applyFill="1" applyBorder="1" applyAlignment="1" applyProtection="1">
      <alignment horizontal="center" vertical="center" wrapText="1"/>
    </xf>
    <xf numFmtId="0" fontId="4" fillId="10" borderId="16" xfId="2" applyFont="1" applyFill="1" applyBorder="1" applyAlignment="1" applyProtection="1">
      <alignment vertical="center" wrapText="1"/>
    </xf>
    <xf numFmtId="0" fontId="7" fillId="10" borderId="15" xfId="2" applyFont="1" applyFill="1" applyBorder="1" applyAlignment="1" applyProtection="1">
      <alignment vertical="center" wrapText="1"/>
    </xf>
    <xf numFmtId="0" fontId="7" fillId="10" borderId="0" xfId="2" applyFont="1" applyFill="1" applyBorder="1" applyAlignment="1" applyProtection="1">
      <alignment vertical="center" wrapText="1"/>
    </xf>
    <xf numFmtId="0" fontId="7" fillId="10" borderId="0" xfId="2" applyFont="1" applyFill="1" applyBorder="1" applyAlignment="1" applyProtection="1">
      <alignment horizontal="center" vertical="center" wrapText="1"/>
    </xf>
    <xf numFmtId="0" fontId="7" fillId="10" borderId="16" xfId="2" applyFont="1" applyFill="1" applyBorder="1" applyAlignment="1" applyProtection="1">
      <alignment horizontal="center" vertical="center" wrapText="1"/>
    </xf>
    <xf numFmtId="0" fontId="18" fillId="0" borderId="1" xfId="7" applyFont="1" applyBorder="1" applyAlignment="1" applyProtection="1">
      <alignment vertical="center" wrapText="1"/>
    </xf>
    <xf numFmtId="165" fontId="18" fillId="0" borderId="1" xfId="7" applyNumberFormat="1" applyFont="1" applyBorder="1" applyAlignment="1" applyProtection="1">
      <alignment horizontal="center" vertical="center"/>
    </xf>
    <xf numFmtId="3" fontId="6" fillId="0" borderId="1" xfId="7" applyNumberFormat="1" applyFont="1" applyBorder="1" applyAlignment="1" applyProtection="1">
      <alignment horizontal="center" vertical="center" wrapText="1"/>
    </xf>
    <xf numFmtId="166" fontId="18" fillId="0" borderId="4" xfId="7" applyNumberFormat="1" applyFont="1" applyBorder="1" applyAlignment="1" applyProtection="1">
      <alignment horizontal="center" vertical="center" wrapText="1"/>
    </xf>
    <xf numFmtId="166" fontId="18" fillId="0" borderId="16" xfId="7" applyNumberFormat="1" applyFont="1" applyBorder="1" applyAlignment="1" applyProtection="1">
      <alignment horizontal="center" vertical="center" wrapText="1"/>
    </xf>
    <xf numFmtId="0" fontId="16" fillId="2" borderId="26" xfId="1" applyFont="1" applyFill="1" applyBorder="1" applyAlignment="1" applyProtection="1">
      <alignment horizontal="center" vertical="center" wrapText="1"/>
    </xf>
    <xf numFmtId="166" fontId="19" fillId="10" borderId="27" xfId="7" applyNumberFormat="1" applyFont="1" applyFill="1" applyBorder="1" applyAlignment="1" applyProtection="1">
      <alignment horizontal="center" vertical="center" wrapText="1"/>
    </xf>
    <xf numFmtId="0" fontId="8" fillId="0" borderId="0" xfId="1" applyFont="1" applyFill="1" applyBorder="1" applyAlignment="1" applyProtection="1">
      <alignment horizontal="center" vertical="center" wrapText="1"/>
    </xf>
    <xf numFmtId="166" fontId="15" fillId="0" borderId="0" xfId="7" applyNumberFormat="1" applyFont="1" applyFill="1" applyBorder="1" applyAlignment="1" applyProtection="1">
      <alignment horizontal="center" vertical="center" wrapText="1"/>
    </xf>
    <xf numFmtId="0" fontId="6" fillId="0" borderId="16" xfId="0" applyFont="1" applyBorder="1" applyAlignment="1" applyProtection="1">
      <alignment horizontal="center" vertical="center"/>
    </xf>
    <xf numFmtId="165" fontId="18" fillId="0" borderId="0" xfId="7" applyNumberFormat="1" applyFont="1" applyBorder="1" applyAlignment="1" applyProtection="1">
      <alignment horizontal="center" vertical="center"/>
    </xf>
    <xf numFmtId="3" fontId="18" fillId="0" borderId="0" xfId="7" applyNumberFormat="1" applyFont="1" applyBorder="1" applyAlignment="1" applyProtection="1">
      <alignment horizontal="center" vertical="center" wrapText="1"/>
    </xf>
    <xf numFmtId="3" fontId="8" fillId="0" borderId="0" xfId="1" applyNumberFormat="1" applyFont="1" applyFill="1" applyBorder="1" applyAlignment="1" applyProtection="1">
      <alignment horizontal="center" vertical="center" wrapText="1"/>
    </xf>
    <xf numFmtId="3" fontId="8" fillId="0" borderId="0" xfId="7" applyNumberFormat="1" applyFont="1" applyFill="1" applyBorder="1" applyAlignment="1" applyProtection="1">
      <alignment horizontal="center" vertical="center" wrapText="1"/>
    </xf>
    <xf numFmtId="3" fontId="6" fillId="0" borderId="16" xfId="0" applyNumberFormat="1" applyFont="1" applyBorder="1" applyAlignment="1" applyProtection="1">
      <alignment horizontal="center" vertical="center"/>
    </xf>
    <xf numFmtId="3" fontId="18" fillId="0" borderId="0" xfId="7" applyNumberFormat="1" applyFont="1" applyBorder="1" applyAlignment="1" applyProtection="1">
      <alignment horizontal="left" vertical="center"/>
    </xf>
    <xf numFmtId="165" fontId="18" fillId="0" borderId="0" xfId="7" applyNumberFormat="1" applyFont="1" applyBorder="1" applyAlignment="1" applyProtection="1">
      <alignment horizontal="left" vertical="center"/>
    </xf>
    <xf numFmtId="0" fontId="5" fillId="2" borderId="15" xfId="1" applyFont="1" applyFill="1" applyBorder="1" applyAlignment="1" applyProtection="1">
      <alignment vertical="center" wrapText="1"/>
    </xf>
    <xf numFmtId="0" fontId="5" fillId="2" borderId="0" xfId="1" applyFont="1" applyFill="1" applyBorder="1" applyAlignment="1" applyProtection="1">
      <alignment horizontal="center" vertical="center" wrapText="1"/>
    </xf>
    <xf numFmtId="0" fontId="5" fillId="2" borderId="16" xfId="1" applyFont="1" applyFill="1" applyBorder="1" applyAlignment="1" applyProtection="1">
      <alignment horizontal="center" vertical="center" wrapText="1"/>
    </xf>
    <xf numFmtId="0" fontId="7" fillId="4" borderId="15" xfId="2" applyFont="1" applyFill="1" applyBorder="1" applyAlignment="1" applyProtection="1">
      <alignment vertical="center" wrapText="1"/>
    </xf>
    <xf numFmtId="0" fontId="7" fillId="4" borderId="25" xfId="2" applyFont="1" applyFill="1" applyBorder="1" applyAlignment="1" applyProtection="1">
      <alignment vertical="center" wrapText="1"/>
    </xf>
    <xf numFmtId="0" fontId="7" fillId="4" borderId="0" xfId="2" applyFont="1" applyFill="1" applyBorder="1" applyAlignment="1" applyProtection="1">
      <alignment horizontal="center" vertical="center" wrapText="1"/>
    </xf>
    <xf numFmtId="0" fontId="7" fillId="4" borderId="16" xfId="2" applyFont="1" applyFill="1" applyBorder="1" applyAlignment="1" applyProtection="1">
      <alignment horizontal="center" vertical="center" wrapText="1"/>
    </xf>
    <xf numFmtId="0" fontId="5" fillId="2" borderId="0" xfId="1" applyFont="1" applyFill="1" applyBorder="1" applyAlignment="1" applyProtection="1">
      <alignment vertical="center" wrapText="1"/>
    </xf>
    <xf numFmtId="0" fontId="7" fillId="4" borderId="0" xfId="2" applyFont="1" applyFill="1" applyBorder="1" applyAlignment="1" applyProtection="1">
      <alignment vertical="center" wrapText="1"/>
    </xf>
    <xf numFmtId="0" fontId="6" fillId="5" borderId="3" xfId="2" applyFont="1" applyFill="1" applyBorder="1" applyAlignment="1" applyProtection="1">
      <alignment horizontal="center" vertical="center" wrapText="1"/>
    </xf>
    <xf numFmtId="0" fontId="6" fillId="0" borderId="3"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17" xfId="0" applyFont="1" applyBorder="1" applyAlignment="1" applyProtection="1">
      <alignment vertical="center"/>
    </xf>
    <xf numFmtId="0" fontId="6" fillId="0" borderId="18" xfId="0" applyFont="1" applyBorder="1" applyAlignment="1" applyProtection="1">
      <alignment vertical="center"/>
    </xf>
    <xf numFmtId="0" fontId="6" fillId="0" borderId="18" xfId="0" applyFont="1" applyBorder="1" applyAlignment="1" applyProtection="1">
      <alignment horizontal="center" vertical="center"/>
    </xf>
    <xf numFmtId="0" fontId="6" fillId="0" borderId="19" xfId="0" applyFont="1" applyBorder="1" applyAlignment="1" applyProtection="1">
      <alignment horizontal="center" vertical="center"/>
    </xf>
    <xf numFmtId="0" fontId="6" fillId="0" borderId="0" xfId="0" applyFont="1" applyFill="1" applyAlignment="1" applyProtection="1">
      <alignment vertical="center"/>
    </xf>
    <xf numFmtId="0" fontId="6" fillId="0" borderId="0" xfId="0" applyFont="1" applyFill="1" applyAlignment="1" applyProtection="1">
      <alignment horizontal="center" vertical="center"/>
    </xf>
    <xf numFmtId="0" fontId="20" fillId="0" borderId="0" xfId="0" applyFont="1" applyFill="1" applyAlignment="1" applyProtection="1">
      <alignment vertical="center"/>
    </xf>
    <xf numFmtId="0" fontId="20" fillId="0" borderId="0" xfId="0" applyFont="1" applyFill="1" applyAlignment="1" applyProtection="1">
      <alignment horizontal="center" vertical="center"/>
    </xf>
    <xf numFmtId="0" fontId="6" fillId="0" borderId="0" xfId="0" applyFont="1" applyAlignment="1" applyProtection="1">
      <alignment horizontal="center" vertical="center"/>
    </xf>
    <xf numFmtId="166" fontId="18" fillId="3" borderId="1" xfId="7" applyNumberFormat="1" applyFont="1" applyFill="1" applyBorder="1" applyAlignment="1" applyProtection="1">
      <alignment horizontal="center" vertical="center" wrapText="1"/>
      <protection locked="0"/>
    </xf>
    <xf numFmtId="165" fontId="18" fillId="3" borderId="1" xfId="7" applyNumberFormat="1" applyFont="1" applyFill="1" applyBorder="1" applyAlignment="1" applyProtection="1">
      <alignment horizontal="center" vertical="center"/>
      <protection locked="0"/>
    </xf>
    <xf numFmtId="166" fontId="18" fillId="3" borderId="10" xfId="7" applyNumberFormat="1" applyFont="1" applyFill="1" applyBorder="1" applyAlignment="1" applyProtection="1">
      <alignment horizontal="center" vertical="center" wrapText="1"/>
      <protection locked="0"/>
    </xf>
    <xf numFmtId="0" fontId="6" fillId="3" borderId="2" xfId="0" applyFont="1" applyFill="1" applyBorder="1" applyAlignment="1" applyProtection="1">
      <alignment vertical="center"/>
      <protection locked="0"/>
    </xf>
    <xf numFmtId="0" fontId="6" fillId="3" borderId="1" xfId="0" applyFont="1" applyFill="1" applyBorder="1" applyAlignment="1" applyProtection="1">
      <alignment vertical="center"/>
      <protection locked="0"/>
    </xf>
    <xf numFmtId="0" fontId="6" fillId="3" borderId="1" xfId="7" applyNumberFormat="1" applyFont="1" applyFill="1" applyBorder="1" applyAlignment="1" applyProtection="1">
      <alignment horizontal="center" vertical="center" wrapText="1"/>
      <protection locked="0"/>
    </xf>
    <xf numFmtId="0" fontId="6" fillId="3" borderId="4" xfId="7" applyNumberFormat="1" applyFont="1" applyFill="1" applyBorder="1" applyAlignment="1" applyProtection="1">
      <alignment horizontal="center" vertical="center" wrapText="1"/>
      <protection locked="0"/>
    </xf>
    <xf numFmtId="0" fontId="6" fillId="0" borderId="1" xfId="0" applyFont="1" applyBorder="1" applyAlignment="1" applyProtection="1">
      <alignment vertical="center"/>
    </xf>
    <xf numFmtId="166" fontId="18" fillId="0" borderId="1" xfId="7" applyNumberFormat="1" applyFont="1" applyBorder="1" applyAlignment="1" applyProtection="1">
      <alignment horizontal="center" vertical="center" wrapText="1"/>
    </xf>
    <xf numFmtId="166" fontId="8" fillId="0" borderId="16" xfId="7" applyNumberFormat="1" applyFont="1" applyFill="1" applyBorder="1" applyAlignment="1" applyProtection="1">
      <alignment horizontal="center" vertical="center" wrapText="1"/>
    </xf>
    <xf numFmtId="0" fontId="18" fillId="0" borderId="1" xfId="7" applyFont="1" applyBorder="1" applyAlignment="1" applyProtection="1">
      <alignment horizontal="left" vertical="center"/>
    </xf>
    <xf numFmtId="44" fontId="18" fillId="0" borderId="1" xfId="7" applyNumberFormat="1" applyFont="1" applyBorder="1" applyAlignment="1" applyProtection="1">
      <alignment horizontal="center" vertical="center"/>
    </xf>
    <xf numFmtId="0" fontId="8" fillId="0" borderId="1" xfId="1" applyFont="1" applyFill="1" applyBorder="1" applyAlignment="1" applyProtection="1">
      <alignment horizontal="center" vertical="center" wrapText="1"/>
    </xf>
    <xf numFmtId="166" fontId="8" fillId="0" borderId="1" xfId="7" applyNumberFormat="1" applyFont="1" applyFill="1" applyBorder="1" applyAlignment="1" applyProtection="1">
      <alignment horizontal="center" vertical="center" wrapText="1"/>
    </xf>
    <xf numFmtId="0" fontId="6" fillId="0" borderId="1" xfId="0" applyFont="1" applyBorder="1" applyAlignment="1" applyProtection="1">
      <alignment horizontal="left" vertical="center"/>
    </xf>
    <xf numFmtId="0" fontId="17" fillId="2" borderId="12" xfId="1" applyFont="1" applyFill="1" applyBorder="1" applyAlignment="1" applyProtection="1">
      <alignment horizontal="left" vertical="center" wrapText="1"/>
    </xf>
    <xf numFmtId="0" fontId="17" fillId="2" borderId="13" xfId="1" applyFont="1" applyFill="1" applyBorder="1" applyAlignment="1" applyProtection="1">
      <alignment horizontal="left" vertical="center" wrapText="1"/>
    </xf>
    <xf numFmtId="0" fontId="21" fillId="2" borderId="13" xfId="1" applyFont="1" applyFill="1" applyBorder="1" applyAlignment="1" applyProtection="1">
      <alignment horizontal="center" vertical="center" wrapText="1"/>
    </xf>
    <xf numFmtId="0" fontId="24" fillId="10" borderId="0" xfId="2" applyFont="1" applyFill="1" applyBorder="1" applyAlignment="1" applyProtection="1">
      <alignment horizontal="center" vertical="center" wrapText="1"/>
    </xf>
    <xf numFmtId="0" fontId="4" fillId="10" borderId="15" xfId="2" applyFont="1" applyFill="1" applyBorder="1" applyAlignment="1" applyProtection="1">
      <alignment horizontal="right" vertical="center" wrapText="1"/>
    </xf>
    <xf numFmtId="0" fontId="4" fillId="10" borderId="0" xfId="2" applyFont="1" applyFill="1" applyBorder="1" applyAlignment="1" applyProtection="1">
      <alignment horizontal="right" vertical="center" wrapText="1"/>
    </xf>
    <xf numFmtId="0" fontId="6" fillId="3" borderId="2" xfId="7" applyNumberFormat="1" applyFont="1" applyFill="1" applyBorder="1" applyAlignment="1" applyProtection="1">
      <alignment horizontal="center" vertical="center"/>
      <protection locked="0"/>
    </xf>
    <xf numFmtId="0" fontId="6" fillId="3" borderId="24" xfId="7" applyNumberFormat="1" applyFont="1" applyFill="1" applyBorder="1" applyAlignment="1" applyProtection="1">
      <alignment horizontal="center" vertical="center"/>
      <protection locked="0"/>
    </xf>
    <xf numFmtId="0" fontId="18" fillId="0" borderId="2" xfId="7" applyFont="1" applyBorder="1" applyAlignment="1" applyProtection="1">
      <alignment horizontal="left" vertical="center" wrapText="1"/>
    </xf>
    <xf numFmtId="0" fontId="18" fillId="0" borderId="11" xfId="7" applyFont="1" applyBorder="1" applyAlignment="1" applyProtection="1">
      <alignment horizontal="left" vertical="center" wrapText="1"/>
    </xf>
    <xf numFmtId="0" fontId="18" fillId="0" borderId="21" xfId="7" applyFont="1" applyBorder="1" applyAlignment="1" applyProtection="1">
      <alignment horizontal="left" vertical="center" wrapText="1"/>
    </xf>
    <xf numFmtId="0" fontId="6" fillId="0" borderId="20" xfId="0" applyFont="1" applyBorder="1" applyAlignment="1" applyProtection="1">
      <alignment horizontal="center" vertical="center"/>
    </xf>
    <xf numFmtId="0" fontId="6" fillId="0" borderId="22" xfId="0" applyFont="1" applyBorder="1" applyAlignment="1" applyProtection="1">
      <alignment horizontal="center" vertical="center"/>
    </xf>
    <xf numFmtId="0" fontId="6" fillId="0" borderId="23" xfId="0" applyFont="1" applyBorder="1" applyAlignment="1" applyProtection="1">
      <alignment horizontal="center" vertical="center"/>
    </xf>
    <xf numFmtId="0" fontId="6" fillId="0" borderId="1" xfId="0" applyFont="1" applyBorder="1" applyAlignment="1" applyProtection="1">
      <alignment horizontal="center" vertical="center"/>
    </xf>
    <xf numFmtId="0" fontId="18" fillId="0" borderId="2" xfId="7" applyFont="1" applyBorder="1" applyAlignment="1" applyProtection="1">
      <alignment horizontal="left" vertical="center"/>
    </xf>
    <xf numFmtId="0" fontId="18" fillId="0" borderId="11" xfId="7" applyFont="1" applyBorder="1" applyAlignment="1" applyProtection="1">
      <alignment horizontal="left" vertical="center"/>
    </xf>
    <xf numFmtId="0" fontId="18" fillId="0" borderId="21" xfId="7" applyFont="1" applyBorder="1" applyAlignment="1" applyProtection="1">
      <alignment horizontal="left" vertical="center"/>
    </xf>
    <xf numFmtId="0" fontId="18" fillId="3" borderId="1" xfId="3" applyFont="1" applyFill="1" applyBorder="1" applyAlignment="1" applyProtection="1">
      <alignment horizontal="center" vertical="center"/>
      <protection locked="0"/>
    </xf>
    <xf numFmtId="0" fontId="18" fillId="3" borderId="10" xfId="3" applyFont="1" applyFill="1" applyBorder="1" applyAlignment="1" applyProtection="1">
      <alignment horizontal="center" vertical="center"/>
      <protection locked="0"/>
    </xf>
    <xf numFmtId="0" fontId="7" fillId="9" borderId="0" xfId="2" applyFont="1" applyFill="1" applyBorder="1" applyAlignment="1" applyProtection="1">
      <alignment horizontal="left" vertical="center" wrapText="1"/>
    </xf>
    <xf numFmtId="0" fontId="7" fillId="9" borderId="16" xfId="2" applyFont="1" applyFill="1" applyBorder="1" applyAlignment="1" applyProtection="1">
      <alignment horizontal="left" vertical="center" wrapText="1"/>
    </xf>
    <xf numFmtId="0" fontId="5" fillId="2" borderId="0" xfId="1" applyFont="1" applyFill="1" applyBorder="1" applyAlignment="1" applyProtection="1">
      <alignment horizontal="left" vertical="center" wrapText="1"/>
    </xf>
    <xf numFmtId="0" fontId="7" fillId="4" borderId="25" xfId="2" applyFont="1" applyFill="1" applyBorder="1" applyAlignment="1" applyProtection="1">
      <alignment horizontal="center" vertical="center" wrapText="1"/>
    </xf>
    <xf numFmtId="0" fontId="4" fillId="7" borderId="12" xfId="2" applyFont="1" applyFill="1" applyBorder="1" applyAlignment="1" applyProtection="1">
      <alignment horizontal="center" vertical="center" wrapText="1"/>
    </xf>
    <xf numFmtId="0" fontId="4" fillId="7" borderId="13" xfId="2" applyFont="1" applyFill="1" applyBorder="1" applyAlignment="1" applyProtection="1">
      <alignment horizontal="center" vertical="center" wrapText="1"/>
    </xf>
    <xf numFmtId="0" fontId="4" fillId="7" borderId="14" xfId="2" applyFont="1" applyFill="1" applyBorder="1" applyAlignment="1" applyProtection="1">
      <alignment horizontal="center" vertical="center" wrapText="1"/>
    </xf>
    <xf numFmtId="0" fontId="7" fillId="7" borderId="0" xfId="2" applyFont="1" applyFill="1" applyBorder="1" applyAlignment="1" applyProtection="1">
      <alignment horizontal="left" vertical="center" wrapText="1"/>
    </xf>
    <xf numFmtId="0" fontId="7" fillId="7" borderId="16" xfId="2" applyFont="1" applyFill="1" applyBorder="1" applyAlignment="1" applyProtection="1">
      <alignment horizontal="left" vertical="center" wrapText="1"/>
    </xf>
    <xf numFmtId="0" fontId="5" fillId="2" borderId="1" xfId="1" applyFont="1" applyFill="1" applyBorder="1" applyAlignment="1" applyProtection="1">
      <alignment horizontal="left" vertical="center" wrapText="1"/>
    </xf>
    <xf numFmtId="0" fontId="6" fillId="0" borderId="2" xfId="7" applyFont="1" applyBorder="1" applyAlignment="1" applyProtection="1">
      <alignment horizontal="left" vertical="center" wrapText="1"/>
    </xf>
    <xf numFmtId="0" fontId="6" fillId="0" borderId="11" xfId="7" applyFont="1" applyBorder="1" applyAlignment="1" applyProtection="1">
      <alignment horizontal="left" vertical="center" wrapText="1"/>
    </xf>
    <xf numFmtId="0" fontId="6" fillId="0" borderId="21" xfId="7" applyFont="1" applyBorder="1" applyAlignment="1" applyProtection="1">
      <alignment horizontal="left" vertical="center" wrapText="1"/>
    </xf>
    <xf numFmtId="0" fontId="20" fillId="0" borderId="0" xfId="0" applyFont="1" applyAlignment="1" applyProtection="1">
      <alignment horizontal="center" vertical="center" wrapText="1"/>
    </xf>
    <xf numFmtId="0" fontId="4" fillId="9" borderId="12" xfId="2" applyFont="1" applyFill="1" applyBorder="1" applyAlignment="1" applyProtection="1">
      <alignment horizontal="center" vertical="center" wrapText="1"/>
    </xf>
    <xf numFmtId="0" fontId="4" fillId="9" borderId="13" xfId="2" applyFont="1" applyFill="1" applyBorder="1" applyAlignment="1" applyProtection="1">
      <alignment horizontal="center" vertical="center" wrapText="1"/>
    </xf>
    <xf numFmtId="0" fontId="4" fillId="9" borderId="14" xfId="2" applyFont="1" applyFill="1" applyBorder="1" applyAlignment="1" applyProtection="1">
      <alignment horizontal="center" vertical="center" wrapText="1"/>
    </xf>
    <xf numFmtId="0" fontId="26" fillId="3" borderId="13" xfId="1" applyFont="1" applyFill="1" applyBorder="1" applyAlignment="1" applyProtection="1">
      <alignment horizontal="center" vertical="center" wrapText="1"/>
      <protection locked="0"/>
    </xf>
    <xf numFmtId="0" fontId="7" fillId="4" borderId="0" xfId="2" applyFont="1" applyFill="1" applyBorder="1" applyAlignment="1" applyProtection="1">
      <alignment horizontal="left" vertical="center" wrapText="1"/>
    </xf>
    <xf numFmtId="0" fontId="7" fillId="4" borderId="16" xfId="2" applyFont="1" applyFill="1" applyBorder="1" applyAlignment="1" applyProtection="1">
      <alignment horizontal="left" vertical="center" wrapText="1"/>
    </xf>
    <xf numFmtId="0" fontId="4" fillId="8" borderId="12" xfId="2" applyFont="1" applyFill="1" applyBorder="1" applyAlignment="1" applyProtection="1">
      <alignment horizontal="center" vertical="center" wrapText="1"/>
    </xf>
    <xf numFmtId="0" fontId="4" fillId="8" borderId="13" xfId="2" applyFont="1" applyFill="1" applyBorder="1" applyAlignment="1" applyProtection="1">
      <alignment horizontal="center" vertical="center" wrapText="1"/>
    </xf>
    <xf numFmtId="0" fontId="4" fillId="8" borderId="14" xfId="2" applyFont="1" applyFill="1" applyBorder="1" applyAlignment="1" applyProtection="1">
      <alignment horizontal="center" vertical="center" wrapText="1"/>
    </xf>
    <xf numFmtId="0" fontId="7" fillId="8" borderId="0" xfId="2" applyFont="1" applyFill="1" applyBorder="1" applyAlignment="1" applyProtection="1">
      <alignment horizontal="left" vertical="center" wrapText="1"/>
    </xf>
    <xf numFmtId="0" fontId="7" fillId="8" borderId="16" xfId="2" applyFont="1" applyFill="1" applyBorder="1" applyAlignment="1" applyProtection="1">
      <alignment horizontal="left" vertical="center" wrapText="1"/>
    </xf>
    <xf numFmtId="0" fontId="7" fillId="10" borderId="0" xfId="2" applyFont="1" applyFill="1" applyBorder="1" applyAlignment="1" applyProtection="1">
      <alignment horizontal="left" vertical="center" wrapText="1"/>
    </xf>
    <xf numFmtId="0" fontId="7" fillId="10" borderId="16" xfId="2" applyFont="1" applyFill="1" applyBorder="1" applyAlignment="1" applyProtection="1">
      <alignment horizontal="left" vertical="center" wrapText="1"/>
    </xf>
  </cellXfs>
  <cellStyles count="15">
    <cellStyle name="Komma 2" xfId="5" xr:uid="{00000000-0005-0000-0000-000000000000}"/>
    <cellStyle name="Komma 2 2" xfId="11" xr:uid="{00000000-0005-0000-0000-000001000000}"/>
    <cellStyle name="Procent 2" xfId="9" xr:uid="{00000000-0005-0000-0000-000002000000}"/>
    <cellStyle name="Standaard" xfId="0" builtinId="0"/>
    <cellStyle name="Standaard 10" xfId="1" xr:uid="{00000000-0005-0000-0000-000004000000}"/>
    <cellStyle name="Standaard 11" xfId="2" xr:uid="{00000000-0005-0000-0000-000005000000}"/>
    <cellStyle name="Standaard 19" xfId="3" xr:uid="{00000000-0005-0000-0000-000006000000}"/>
    <cellStyle name="Standaard 2" xfId="14" xr:uid="{00000000-0005-0000-0000-000007000000}"/>
    <cellStyle name="Standaard 27" xfId="7" xr:uid="{00000000-0005-0000-0000-000008000000}"/>
    <cellStyle name="Standaard 27 2" xfId="12" xr:uid="{00000000-0005-0000-0000-000009000000}"/>
    <cellStyle name="Valuta 2" xfId="4" xr:uid="{00000000-0005-0000-0000-00000A000000}"/>
    <cellStyle name="Valuta 2 2" xfId="10" xr:uid="{00000000-0005-0000-0000-00000B000000}"/>
    <cellStyle name="Valuta 5" xfId="6" xr:uid="{00000000-0005-0000-0000-00000C000000}"/>
    <cellStyle name="Valuta 6" xfId="8" xr:uid="{00000000-0005-0000-0000-00000D000000}"/>
    <cellStyle name="Valuta 6 2" xfId="13"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2194560</xdr:colOff>
      <xdr:row>0</xdr:row>
      <xdr:rowOff>259080</xdr:rowOff>
    </xdr:from>
    <xdr:to>
      <xdr:col>1</xdr:col>
      <xdr:colOff>3890056</xdr:colOff>
      <xdr:row>0</xdr:row>
      <xdr:rowOff>1562100</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804160" y="259080"/>
          <a:ext cx="1695496" cy="130302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B1:C21"/>
  <sheetViews>
    <sheetView showGridLines="0" zoomScaleNormal="100" zoomScaleSheetLayoutView="90" workbookViewId="0">
      <selection activeCell="D6" sqref="D6"/>
    </sheetView>
  </sheetViews>
  <sheetFormatPr defaultRowHeight="13.5" x14ac:dyDescent="0.2"/>
  <cols>
    <col min="1" max="1" width="8.85546875" style="1"/>
    <col min="2" max="2" width="86.28515625" style="1" customWidth="1"/>
    <col min="3" max="256" width="8.85546875" style="1"/>
    <col min="257" max="257" width="50.28515625" style="1" customWidth="1"/>
    <col min="258" max="512" width="8.85546875" style="1"/>
    <col min="513" max="513" width="50.28515625" style="1" customWidth="1"/>
    <col min="514" max="768" width="8.85546875" style="1"/>
    <col min="769" max="769" width="50.28515625" style="1" customWidth="1"/>
    <col min="770" max="1024" width="8.85546875" style="1"/>
    <col min="1025" max="1025" width="50.28515625" style="1" customWidth="1"/>
    <col min="1026" max="1280" width="8.85546875" style="1"/>
    <col min="1281" max="1281" width="50.28515625" style="1" customWidth="1"/>
    <col min="1282" max="1536" width="8.85546875" style="1"/>
    <col min="1537" max="1537" width="50.28515625" style="1" customWidth="1"/>
    <col min="1538" max="1792" width="8.85546875" style="1"/>
    <col min="1793" max="1793" width="50.28515625" style="1" customWidth="1"/>
    <col min="1794" max="2048" width="8.85546875" style="1"/>
    <col min="2049" max="2049" width="50.28515625" style="1" customWidth="1"/>
    <col min="2050" max="2304" width="8.85546875" style="1"/>
    <col min="2305" max="2305" width="50.28515625" style="1" customWidth="1"/>
    <col min="2306" max="2560" width="8.85546875" style="1"/>
    <col min="2561" max="2561" width="50.28515625" style="1" customWidth="1"/>
    <col min="2562" max="2816" width="8.85546875" style="1"/>
    <col min="2817" max="2817" width="50.28515625" style="1" customWidth="1"/>
    <col min="2818" max="3072" width="8.85546875" style="1"/>
    <col min="3073" max="3073" width="50.28515625" style="1" customWidth="1"/>
    <col min="3074" max="3328" width="8.85546875" style="1"/>
    <col min="3329" max="3329" width="50.28515625" style="1" customWidth="1"/>
    <col min="3330" max="3584" width="8.85546875" style="1"/>
    <col min="3585" max="3585" width="50.28515625" style="1" customWidth="1"/>
    <col min="3586" max="3840" width="8.85546875" style="1"/>
    <col min="3841" max="3841" width="50.28515625" style="1" customWidth="1"/>
    <col min="3842" max="4096" width="8.85546875" style="1"/>
    <col min="4097" max="4097" width="50.28515625" style="1" customWidth="1"/>
    <col min="4098" max="4352" width="8.85546875" style="1"/>
    <col min="4353" max="4353" width="50.28515625" style="1" customWidth="1"/>
    <col min="4354" max="4608" width="8.85546875" style="1"/>
    <col min="4609" max="4609" width="50.28515625" style="1" customWidth="1"/>
    <col min="4610" max="4864" width="8.85546875" style="1"/>
    <col min="4865" max="4865" width="50.28515625" style="1" customWidth="1"/>
    <col min="4866" max="5120" width="8.85546875" style="1"/>
    <col min="5121" max="5121" width="50.28515625" style="1" customWidth="1"/>
    <col min="5122" max="5376" width="8.85546875" style="1"/>
    <col min="5377" max="5377" width="50.28515625" style="1" customWidth="1"/>
    <col min="5378" max="5632" width="8.85546875" style="1"/>
    <col min="5633" max="5633" width="50.28515625" style="1" customWidth="1"/>
    <col min="5634" max="5888" width="8.85546875" style="1"/>
    <col min="5889" max="5889" width="50.28515625" style="1" customWidth="1"/>
    <col min="5890" max="6144" width="8.85546875" style="1"/>
    <col min="6145" max="6145" width="50.28515625" style="1" customWidth="1"/>
    <col min="6146" max="6400" width="8.85546875" style="1"/>
    <col min="6401" max="6401" width="50.28515625" style="1" customWidth="1"/>
    <col min="6402" max="6656" width="8.85546875" style="1"/>
    <col min="6657" max="6657" width="50.28515625" style="1" customWidth="1"/>
    <col min="6658" max="6912" width="8.85546875" style="1"/>
    <col min="6913" max="6913" width="50.28515625" style="1" customWidth="1"/>
    <col min="6914" max="7168" width="8.85546875" style="1"/>
    <col min="7169" max="7169" width="50.28515625" style="1" customWidth="1"/>
    <col min="7170" max="7424" width="8.85546875" style="1"/>
    <col min="7425" max="7425" width="50.28515625" style="1" customWidth="1"/>
    <col min="7426" max="7680" width="8.85546875" style="1"/>
    <col min="7681" max="7681" width="50.28515625" style="1" customWidth="1"/>
    <col min="7682" max="7936" width="8.85546875" style="1"/>
    <col min="7937" max="7937" width="50.28515625" style="1" customWidth="1"/>
    <col min="7938" max="8192" width="8.85546875" style="1"/>
    <col min="8193" max="8193" width="50.28515625" style="1" customWidth="1"/>
    <col min="8194" max="8448" width="8.85546875" style="1"/>
    <col min="8449" max="8449" width="50.28515625" style="1" customWidth="1"/>
    <col min="8450" max="8704" width="8.85546875" style="1"/>
    <col min="8705" max="8705" width="50.28515625" style="1" customWidth="1"/>
    <col min="8706" max="8960" width="8.85546875" style="1"/>
    <col min="8961" max="8961" width="50.28515625" style="1" customWidth="1"/>
    <col min="8962" max="9216" width="8.85546875" style="1"/>
    <col min="9217" max="9217" width="50.28515625" style="1" customWidth="1"/>
    <col min="9218" max="9472" width="8.85546875" style="1"/>
    <col min="9473" max="9473" width="50.28515625" style="1" customWidth="1"/>
    <col min="9474" max="9728" width="8.85546875" style="1"/>
    <col min="9729" max="9729" width="50.28515625" style="1" customWidth="1"/>
    <col min="9730" max="9984" width="8.85546875" style="1"/>
    <col min="9985" max="9985" width="50.28515625" style="1" customWidth="1"/>
    <col min="9986" max="10240" width="8.85546875" style="1"/>
    <col min="10241" max="10241" width="50.28515625" style="1" customWidth="1"/>
    <col min="10242" max="10496" width="8.85546875" style="1"/>
    <col min="10497" max="10497" width="50.28515625" style="1" customWidth="1"/>
    <col min="10498" max="10752" width="8.85546875" style="1"/>
    <col min="10753" max="10753" width="50.28515625" style="1" customWidth="1"/>
    <col min="10754" max="11008" width="8.85546875" style="1"/>
    <col min="11009" max="11009" width="50.28515625" style="1" customWidth="1"/>
    <col min="11010" max="11264" width="8.85546875" style="1"/>
    <col min="11265" max="11265" width="50.28515625" style="1" customWidth="1"/>
    <col min="11266" max="11520" width="8.85546875" style="1"/>
    <col min="11521" max="11521" width="50.28515625" style="1" customWidth="1"/>
    <col min="11522" max="11776" width="8.85546875" style="1"/>
    <col min="11777" max="11777" width="50.28515625" style="1" customWidth="1"/>
    <col min="11778" max="12032" width="8.85546875" style="1"/>
    <col min="12033" max="12033" width="50.28515625" style="1" customWidth="1"/>
    <col min="12034" max="12288" width="8.85546875" style="1"/>
    <col min="12289" max="12289" width="50.28515625" style="1" customWidth="1"/>
    <col min="12290" max="12544" width="8.85546875" style="1"/>
    <col min="12545" max="12545" width="50.28515625" style="1" customWidth="1"/>
    <col min="12546" max="12800" width="8.85546875" style="1"/>
    <col min="12801" max="12801" width="50.28515625" style="1" customWidth="1"/>
    <col min="12802" max="13056" width="8.85546875" style="1"/>
    <col min="13057" max="13057" width="50.28515625" style="1" customWidth="1"/>
    <col min="13058" max="13312" width="8.85546875" style="1"/>
    <col min="13313" max="13313" width="50.28515625" style="1" customWidth="1"/>
    <col min="13314" max="13568" width="8.85546875" style="1"/>
    <col min="13569" max="13569" width="50.28515625" style="1" customWidth="1"/>
    <col min="13570" max="13824" width="8.85546875" style="1"/>
    <col min="13825" max="13825" width="50.28515625" style="1" customWidth="1"/>
    <col min="13826" max="14080" width="8.85546875" style="1"/>
    <col min="14081" max="14081" width="50.28515625" style="1" customWidth="1"/>
    <col min="14082" max="14336" width="8.85546875" style="1"/>
    <col min="14337" max="14337" width="50.28515625" style="1" customWidth="1"/>
    <col min="14338" max="14592" width="8.85546875" style="1"/>
    <col min="14593" max="14593" width="50.28515625" style="1" customWidth="1"/>
    <col min="14594" max="14848" width="8.85546875" style="1"/>
    <col min="14849" max="14849" width="50.28515625" style="1" customWidth="1"/>
    <col min="14850" max="15104" width="8.85546875" style="1"/>
    <col min="15105" max="15105" width="50.28515625" style="1" customWidth="1"/>
    <col min="15106" max="15360" width="8.85546875" style="1"/>
    <col min="15361" max="15361" width="50.28515625" style="1" customWidth="1"/>
    <col min="15362" max="15616" width="8.85546875" style="1"/>
    <col min="15617" max="15617" width="50.28515625" style="1" customWidth="1"/>
    <col min="15618" max="15872" width="8.85546875" style="1"/>
    <col min="15873" max="15873" width="50.28515625" style="1" customWidth="1"/>
    <col min="15874" max="16128" width="8.85546875" style="1"/>
    <col min="16129" max="16129" width="50.28515625" style="1" customWidth="1"/>
    <col min="16130" max="16384" width="8.85546875" style="1"/>
  </cols>
  <sheetData>
    <row r="1" spans="2:3" ht="156" customHeight="1" thickBot="1" x14ac:dyDescent="0.25">
      <c r="B1" s="2"/>
      <c r="C1" s="2"/>
    </row>
    <row r="2" spans="2:3" s="3" customFormat="1" ht="69.75" customHeight="1" x14ac:dyDescent="0.2">
      <c r="B2" s="4" t="s">
        <v>120</v>
      </c>
      <c r="C2" s="5"/>
    </row>
    <row r="3" spans="2:3" ht="18" x14ac:dyDescent="0.2">
      <c r="B3" s="10"/>
      <c r="C3" s="2"/>
    </row>
    <row r="4" spans="2:3" ht="18" x14ac:dyDescent="0.2">
      <c r="B4" s="10" t="s">
        <v>170</v>
      </c>
      <c r="C4" s="2"/>
    </row>
    <row r="5" spans="2:3" ht="17.25" x14ac:dyDescent="0.2">
      <c r="B5" s="6"/>
      <c r="C5" s="2"/>
    </row>
    <row r="6" spans="2:3" x14ac:dyDescent="0.2">
      <c r="B6" s="12" t="s">
        <v>0</v>
      </c>
      <c r="C6" s="2"/>
    </row>
    <row r="7" spans="2:3" x14ac:dyDescent="0.2">
      <c r="B7" s="11"/>
      <c r="C7" s="2"/>
    </row>
    <row r="8" spans="2:3" x14ac:dyDescent="0.2">
      <c r="B8" s="11"/>
      <c r="C8" s="2"/>
    </row>
    <row r="9" spans="2:3" x14ac:dyDescent="0.2">
      <c r="B9" s="11"/>
      <c r="C9" s="2"/>
    </row>
    <row r="10" spans="2:3" x14ac:dyDescent="0.2">
      <c r="B10" s="11"/>
      <c r="C10" s="2"/>
    </row>
    <row r="11" spans="2:3" x14ac:dyDescent="0.2">
      <c r="B11" s="11"/>
      <c r="C11" s="2"/>
    </row>
    <row r="12" spans="2:3" x14ac:dyDescent="0.2">
      <c r="B12" s="11"/>
      <c r="C12" s="2"/>
    </row>
    <row r="13" spans="2:3" x14ac:dyDescent="0.2">
      <c r="B13" s="11"/>
      <c r="C13" s="2"/>
    </row>
    <row r="14" spans="2:3" x14ac:dyDescent="0.2">
      <c r="B14" s="11"/>
      <c r="C14" s="2"/>
    </row>
    <row r="15" spans="2:3" x14ac:dyDescent="0.2">
      <c r="B15" s="11"/>
      <c r="C15" s="2"/>
    </row>
    <row r="16" spans="2:3" x14ac:dyDescent="0.2">
      <c r="B16" s="11" t="s">
        <v>119</v>
      </c>
      <c r="C16" s="2"/>
    </row>
    <row r="17" spans="2:3" x14ac:dyDescent="0.2">
      <c r="B17" s="11"/>
      <c r="C17" s="2"/>
    </row>
    <row r="18" spans="2:3" s="13" customFormat="1" ht="18" x14ac:dyDescent="0.2">
      <c r="B18" s="15" t="s">
        <v>23</v>
      </c>
      <c r="C18" s="14"/>
    </row>
    <row r="19" spans="2:3" ht="14.25" thickBot="1" x14ac:dyDescent="0.25">
      <c r="B19" s="7"/>
      <c r="C19" s="2"/>
    </row>
    <row r="20" spans="2:3" ht="17.25" x14ac:dyDescent="0.2">
      <c r="B20" s="8"/>
      <c r="C20" s="2"/>
    </row>
    <row r="21" spans="2:3" ht="17.25" x14ac:dyDescent="0.2">
      <c r="B21" s="9"/>
      <c r="C21" s="2"/>
    </row>
  </sheetData>
  <sheetProtection algorithmName="SHA-512" hashValue="JLoUtRf761D4XJ6S46/O39zYkBB4RWzgFhPoGsHx37h3YcaHqJYRVSeuj5CX0QWZy8oczF6MMhN11abaJuJvCw==" saltValue="N+kMz74FSyUsRLyhCp24zg==" spinCount="100000" sheet="1" objects="1" scenarios="1" selectLockedCells="1"/>
  <printOptions horizontalCentered="1" verticalCentered="1"/>
  <pageMargins left="0.70866141732283472" right="0.70866141732283472" top="0.43307086614173229" bottom="0.74803149606299213" header="0.31496062992125984" footer="0.31496062992125984"/>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K153"/>
  <sheetViews>
    <sheetView showGridLines="0" tabSelected="1" view="pageBreakPreview" zoomScale="90" zoomScaleNormal="90" zoomScaleSheetLayoutView="90" workbookViewId="0">
      <selection activeCell="F1" sqref="F1:G1"/>
    </sheetView>
  </sheetViews>
  <sheetFormatPr defaultColWidth="8.85546875" defaultRowHeight="14.25" x14ac:dyDescent="0.2"/>
  <cols>
    <col min="1" max="1" width="9.28515625" style="21" customWidth="1"/>
    <col min="2" max="2" width="16.7109375" style="21" customWidth="1"/>
    <col min="3" max="3" width="40.5703125" style="21" customWidth="1"/>
    <col min="4" max="4" width="18.5703125" style="103" customWidth="1"/>
    <col min="5" max="5" width="36.28515625" style="103" customWidth="1"/>
    <col min="6" max="6" width="32.7109375" style="103" customWidth="1"/>
    <col min="7" max="7" width="35.5703125" style="103" customWidth="1"/>
    <col min="8" max="8" width="32.7109375" style="103" customWidth="1"/>
    <col min="9" max="9" width="8.85546875" style="21" hidden="1" customWidth="1"/>
    <col min="10" max="10" width="1.28515625" style="21" customWidth="1"/>
    <col min="11" max="11" width="31.140625" style="21" customWidth="1"/>
    <col min="12" max="16384" width="8.85546875" style="21"/>
  </cols>
  <sheetData>
    <row r="1" spans="1:11" ht="49.5" thickBot="1" x14ac:dyDescent="0.25">
      <c r="A1" s="119" t="s">
        <v>116</v>
      </c>
      <c r="B1" s="120"/>
      <c r="C1" s="120"/>
      <c r="D1" s="120"/>
      <c r="E1" s="18" t="s">
        <v>151</v>
      </c>
      <c r="F1" s="156" t="s">
        <v>102</v>
      </c>
      <c r="G1" s="156"/>
      <c r="H1" s="19" t="s">
        <v>143</v>
      </c>
      <c r="I1" s="20"/>
    </row>
    <row r="2" spans="1:11" ht="22.15" customHeight="1" x14ac:dyDescent="0.2">
      <c r="A2" s="153" t="s">
        <v>56</v>
      </c>
      <c r="B2" s="154"/>
      <c r="C2" s="154"/>
      <c r="D2" s="154"/>
      <c r="E2" s="154"/>
      <c r="F2" s="154"/>
      <c r="G2" s="154"/>
      <c r="H2" s="155"/>
      <c r="I2" s="20" t="s">
        <v>62</v>
      </c>
      <c r="K2" s="152"/>
    </row>
    <row r="3" spans="1:11" ht="13.15" customHeight="1" x14ac:dyDescent="0.2">
      <c r="A3" s="22" t="s">
        <v>29</v>
      </c>
      <c r="B3" s="139" t="s">
        <v>43</v>
      </c>
      <c r="C3" s="139"/>
      <c r="D3" s="139"/>
      <c r="E3" s="139"/>
      <c r="F3" s="139"/>
      <c r="G3" s="139"/>
      <c r="H3" s="140"/>
      <c r="I3" s="20" t="s">
        <v>63</v>
      </c>
      <c r="K3" s="152"/>
    </row>
    <row r="4" spans="1:11" ht="13.15" customHeight="1" x14ac:dyDescent="0.2">
      <c r="A4" s="22" t="s">
        <v>3</v>
      </c>
      <c r="B4" s="23" t="s">
        <v>28</v>
      </c>
      <c r="C4" s="23" t="s">
        <v>1</v>
      </c>
      <c r="D4" s="24" t="s">
        <v>4</v>
      </c>
      <c r="E4" s="24" t="s">
        <v>38</v>
      </c>
      <c r="F4" s="24" t="s">
        <v>39</v>
      </c>
      <c r="G4" s="24" t="s">
        <v>41</v>
      </c>
      <c r="H4" s="25" t="s">
        <v>2</v>
      </c>
      <c r="I4" s="20" t="s">
        <v>106</v>
      </c>
      <c r="K4" s="152"/>
    </row>
    <row r="5" spans="1:11" ht="13.15" customHeight="1" x14ac:dyDescent="0.2">
      <c r="A5" s="26" t="s">
        <v>5</v>
      </c>
      <c r="B5" s="27" t="s">
        <v>19</v>
      </c>
      <c r="C5" s="27" t="s">
        <v>44</v>
      </c>
      <c r="D5" s="28" t="s">
        <v>55</v>
      </c>
      <c r="E5" s="28" t="s">
        <v>34</v>
      </c>
      <c r="F5" s="104">
        <v>0</v>
      </c>
      <c r="G5" s="28">
        <v>1</v>
      </c>
      <c r="H5" s="29">
        <f>F5*G5</f>
        <v>0</v>
      </c>
      <c r="I5" s="20" t="s">
        <v>102</v>
      </c>
      <c r="K5" s="152"/>
    </row>
    <row r="6" spans="1:11" ht="13.15" customHeight="1" x14ac:dyDescent="0.2">
      <c r="A6" s="22" t="s">
        <v>30</v>
      </c>
      <c r="B6" s="139" t="s">
        <v>45</v>
      </c>
      <c r="C6" s="139"/>
      <c r="D6" s="139"/>
      <c r="E6" s="139"/>
      <c r="F6" s="139"/>
      <c r="G6" s="139"/>
      <c r="H6" s="140"/>
      <c r="K6" s="152"/>
    </row>
    <row r="7" spans="1:11" ht="13.15" customHeight="1" x14ac:dyDescent="0.2">
      <c r="A7" s="22" t="s">
        <v>3</v>
      </c>
      <c r="B7" s="23" t="s">
        <v>28</v>
      </c>
      <c r="C7" s="23" t="s">
        <v>1</v>
      </c>
      <c r="D7" s="24" t="s">
        <v>4</v>
      </c>
      <c r="E7" s="24" t="s">
        <v>38</v>
      </c>
      <c r="F7" s="24" t="s">
        <v>39</v>
      </c>
      <c r="G7" s="24" t="s">
        <v>41</v>
      </c>
      <c r="H7" s="25" t="s">
        <v>2</v>
      </c>
      <c r="K7" s="152"/>
    </row>
    <row r="8" spans="1:11" ht="28.5" x14ac:dyDescent="0.2">
      <c r="A8" s="26" t="s">
        <v>154</v>
      </c>
      <c r="B8" s="27" t="s">
        <v>153</v>
      </c>
      <c r="C8" s="27" t="s">
        <v>122</v>
      </c>
      <c r="D8" s="28" t="s">
        <v>31</v>
      </c>
      <c r="E8" s="28" t="s">
        <v>34</v>
      </c>
      <c r="F8" s="104">
        <v>0</v>
      </c>
      <c r="G8" s="30">
        <v>3100</v>
      </c>
      <c r="H8" s="29">
        <f>F8*G8</f>
        <v>0</v>
      </c>
      <c r="K8" s="152"/>
    </row>
    <row r="9" spans="1:11" ht="28.5" x14ac:dyDescent="0.2">
      <c r="A9" s="26" t="s">
        <v>155</v>
      </c>
      <c r="B9" s="27" t="s">
        <v>19</v>
      </c>
      <c r="C9" s="27" t="s">
        <v>122</v>
      </c>
      <c r="D9" s="28" t="s">
        <v>31</v>
      </c>
      <c r="E9" s="28" t="s">
        <v>34</v>
      </c>
      <c r="F9" s="104">
        <v>0</v>
      </c>
      <c r="G9" s="30">
        <v>4500</v>
      </c>
      <c r="H9" s="29">
        <f>F9*G9</f>
        <v>0</v>
      </c>
      <c r="K9" s="31"/>
    </row>
    <row r="10" spans="1:11" ht="42.75" x14ac:dyDescent="0.2">
      <c r="A10" s="26" t="s">
        <v>124</v>
      </c>
      <c r="B10" s="27" t="s">
        <v>57</v>
      </c>
      <c r="C10" s="27" t="s">
        <v>123</v>
      </c>
      <c r="D10" s="28" t="s">
        <v>152</v>
      </c>
      <c r="E10" s="28" t="s">
        <v>34</v>
      </c>
      <c r="F10" s="104">
        <v>0</v>
      </c>
      <c r="G10" s="30">
        <v>4500</v>
      </c>
      <c r="H10" s="29">
        <f>F10*G10</f>
        <v>0</v>
      </c>
      <c r="K10" s="31"/>
    </row>
    <row r="11" spans="1:11" x14ac:dyDescent="0.2">
      <c r="A11" s="22" t="s">
        <v>36</v>
      </c>
      <c r="B11" s="139" t="s">
        <v>46</v>
      </c>
      <c r="C11" s="139"/>
      <c r="D11" s="139"/>
      <c r="E11" s="139"/>
      <c r="F11" s="139"/>
      <c r="G11" s="139"/>
      <c r="H11" s="140"/>
    </row>
    <row r="12" spans="1:11" ht="13.15" customHeight="1" x14ac:dyDescent="0.2">
      <c r="A12" s="22" t="s">
        <v>3</v>
      </c>
      <c r="B12" s="23" t="s">
        <v>26</v>
      </c>
      <c r="C12" s="23"/>
      <c r="D12" s="24" t="s">
        <v>4</v>
      </c>
      <c r="E12" s="24" t="s">
        <v>38</v>
      </c>
      <c r="F12" s="24" t="s">
        <v>39</v>
      </c>
      <c r="G12" s="24" t="s">
        <v>41</v>
      </c>
      <c r="H12" s="25" t="s">
        <v>2</v>
      </c>
    </row>
    <row r="13" spans="1:11" x14ac:dyDescent="0.2">
      <c r="A13" s="26" t="s">
        <v>32</v>
      </c>
      <c r="B13" s="27" t="s">
        <v>24</v>
      </c>
      <c r="C13" s="27" t="s">
        <v>48</v>
      </c>
      <c r="D13" s="28" t="s">
        <v>31</v>
      </c>
      <c r="E13" s="105" t="s">
        <v>35</v>
      </c>
      <c r="F13" s="104">
        <v>0</v>
      </c>
      <c r="G13" s="30">
        <v>1100</v>
      </c>
      <c r="H13" s="29">
        <f>G13*F13</f>
        <v>0</v>
      </c>
    </row>
    <row r="14" spans="1:11" x14ac:dyDescent="0.2">
      <c r="A14" s="26" t="s">
        <v>130</v>
      </c>
      <c r="B14" s="27" t="s">
        <v>42</v>
      </c>
      <c r="C14" s="27" t="s">
        <v>49</v>
      </c>
      <c r="D14" s="28" t="s">
        <v>31</v>
      </c>
      <c r="E14" s="105" t="s">
        <v>35</v>
      </c>
      <c r="F14" s="104">
        <v>0</v>
      </c>
      <c r="G14" s="30">
        <v>200</v>
      </c>
      <c r="H14" s="29">
        <f>G14*F14</f>
        <v>0</v>
      </c>
    </row>
    <row r="15" spans="1:11" ht="56.25" x14ac:dyDescent="0.2">
      <c r="A15" s="26" t="s">
        <v>131</v>
      </c>
      <c r="B15" s="27" t="s">
        <v>42</v>
      </c>
      <c r="C15" s="27" t="s">
        <v>138</v>
      </c>
      <c r="D15" s="28" t="s">
        <v>31</v>
      </c>
      <c r="E15" s="32" t="s">
        <v>34</v>
      </c>
      <c r="F15" s="104">
        <v>0</v>
      </c>
      <c r="G15" s="30">
        <f>G14*0.5</f>
        <v>100</v>
      </c>
      <c r="H15" s="29">
        <f>G15*F15</f>
        <v>0</v>
      </c>
    </row>
    <row r="16" spans="1:11" x14ac:dyDescent="0.2">
      <c r="A16" s="26" t="s">
        <v>22</v>
      </c>
      <c r="B16" s="27" t="s">
        <v>47</v>
      </c>
      <c r="C16" s="27" t="s">
        <v>50</v>
      </c>
      <c r="D16" s="28" t="s">
        <v>31</v>
      </c>
      <c r="E16" s="28" t="s">
        <v>34</v>
      </c>
      <c r="F16" s="104">
        <v>0</v>
      </c>
      <c r="G16" s="30">
        <f>6300+G19</f>
        <v>7300</v>
      </c>
      <c r="H16" s="29">
        <f>G16*F16</f>
        <v>0</v>
      </c>
    </row>
    <row r="17" spans="1:8" ht="13.15" customHeight="1" x14ac:dyDescent="0.2">
      <c r="A17" s="22" t="s">
        <v>51</v>
      </c>
      <c r="B17" s="139" t="s">
        <v>25</v>
      </c>
      <c r="C17" s="139"/>
      <c r="D17" s="139"/>
      <c r="E17" s="139"/>
      <c r="F17" s="139"/>
      <c r="G17" s="139"/>
      <c r="H17" s="140"/>
    </row>
    <row r="18" spans="1:8" ht="13.15" customHeight="1" x14ac:dyDescent="0.2">
      <c r="A18" s="22" t="s">
        <v>3</v>
      </c>
      <c r="B18" s="23" t="s">
        <v>26</v>
      </c>
      <c r="C18" s="23" t="s">
        <v>1</v>
      </c>
      <c r="D18" s="24" t="s">
        <v>4</v>
      </c>
      <c r="E18" s="24" t="s">
        <v>38</v>
      </c>
      <c r="F18" s="24" t="s">
        <v>39</v>
      </c>
      <c r="G18" s="24" t="s">
        <v>41</v>
      </c>
      <c r="H18" s="25" t="s">
        <v>2</v>
      </c>
    </row>
    <row r="19" spans="1:8" ht="29.25" thickBot="1" x14ac:dyDescent="0.25">
      <c r="A19" s="33" t="s">
        <v>33</v>
      </c>
      <c r="B19" s="34" t="s">
        <v>52</v>
      </c>
      <c r="C19" s="35" t="s">
        <v>169</v>
      </c>
      <c r="D19" s="36" t="s">
        <v>31</v>
      </c>
      <c r="E19" s="37" t="s">
        <v>34</v>
      </c>
      <c r="F19" s="106">
        <v>0</v>
      </c>
      <c r="G19" s="38">
        <v>1000</v>
      </c>
      <c r="H19" s="39">
        <f>G19*F19</f>
        <v>0</v>
      </c>
    </row>
    <row r="20" spans="1:8" ht="13.9" customHeight="1" thickBot="1" x14ac:dyDescent="0.25">
      <c r="A20" s="40"/>
      <c r="B20" s="41"/>
      <c r="C20" s="42"/>
      <c r="D20" s="43"/>
      <c r="E20" s="43"/>
      <c r="F20" s="44"/>
      <c r="G20" s="44"/>
      <c r="H20" s="45"/>
    </row>
    <row r="21" spans="1:8" ht="25.15" customHeight="1" thickBot="1" x14ac:dyDescent="0.25">
      <c r="A21" s="40"/>
      <c r="B21" s="41"/>
      <c r="C21" s="42"/>
      <c r="D21" s="43"/>
      <c r="E21" s="43"/>
      <c r="F21" s="46"/>
      <c r="G21" s="47" t="s">
        <v>94</v>
      </c>
      <c r="H21" s="48">
        <f>(H5+H8+H9+H10+H13+H15+H16+H19)+H14</f>
        <v>0</v>
      </c>
    </row>
    <row r="22" spans="1:8" ht="13.15" customHeight="1" thickBot="1" x14ac:dyDescent="0.25">
      <c r="A22" s="40"/>
      <c r="B22" s="41"/>
      <c r="C22" s="42"/>
      <c r="D22" s="43"/>
      <c r="E22" s="43"/>
      <c r="F22" s="44"/>
      <c r="G22" s="49"/>
      <c r="H22" s="50"/>
    </row>
    <row r="23" spans="1:8" ht="22.15" customHeight="1" x14ac:dyDescent="0.2">
      <c r="A23" s="143" t="s">
        <v>58</v>
      </c>
      <c r="B23" s="144"/>
      <c r="C23" s="144"/>
      <c r="D23" s="144"/>
      <c r="E23" s="144"/>
      <c r="F23" s="144"/>
      <c r="G23" s="144"/>
      <c r="H23" s="145"/>
    </row>
    <row r="24" spans="1:8" ht="13.15" customHeight="1" x14ac:dyDescent="0.2">
      <c r="A24" s="51" t="s">
        <v>30</v>
      </c>
      <c r="B24" s="146" t="s">
        <v>45</v>
      </c>
      <c r="C24" s="146"/>
      <c r="D24" s="146"/>
      <c r="E24" s="146"/>
      <c r="F24" s="146"/>
      <c r="G24" s="146"/>
      <c r="H24" s="147"/>
    </row>
    <row r="25" spans="1:8" ht="13.15" customHeight="1" x14ac:dyDescent="0.2">
      <c r="A25" s="51" t="s">
        <v>3</v>
      </c>
      <c r="B25" s="52" t="s">
        <v>28</v>
      </c>
      <c r="C25" s="52" t="s">
        <v>1</v>
      </c>
      <c r="D25" s="53" t="s">
        <v>4</v>
      </c>
      <c r="E25" s="53" t="s">
        <v>38</v>
      </c>
      <c r="F25" s="53" t="s">
        <v>39</v>
      </c>
      <c r="G25" s="53" t="s">
        <v>41</v>
      </c>
      <c r="H25" s="54" t="s">
        <v>2</v>
      </c>
    </row>
    <row r="26" spans="1:8" ht="28.5" x14ac:dyDescent="0.2">
      <c r="A26" s="26" t="s">
        <v>125</v>
      </c>
      <c r="B26" s="27" t="s">
        <v>20</v>
      </c>
      <c r="C26" s="27" t="s">
        <v>53</v>
      </c>
      <c r="D26" s="28" t="s">
        <v>31</v>
      </c>
      <c r="E26" s="28" t="s">
        <v>34</v>
      </c>
      <c r="F26" s="104">
        <v>0</v>
      </c>
      <c r="G26" s="30">
        <v>2300</v>
      </c>
      <c r="H26" s="29">
        <f>F26*G26</f>
        <v>0</v>
      </c>
    </row>
    <row r="27" spans="1:8" ht="42.75" x14ac:dyDescent="0.2">
      <c r="A27" s="26" t="s">
        <v>126</v>
      </c>
      <c r="B27" s="27" t="s">
        <v>20</v>
      </c>
      <c r="C27" s="27" t="s">
        <v>123</v>
      </c>
      <c r="D27" s="28" t="s">
        <v>121</v>
      </c>
      <c r="E27" s="28" t="s">
        <v>34</v>
      </c>
      <c r="F27" s="104">
        <v>0</v>
      </c>
      <c r="G27" s="30">
        <v>1400</v>
      </c>
      <c r="H27" s="29">
        <f>F27*G27</f>
        <v>0</v>
      </c>
    </row>
    <row r="28" spans="1:8" ht="13.15" customHeight="1" x14ac:dyDescent="0.2">
      <c r="A28" s="51" t="s">
        <v>36</v>
      </c>
      <c r="B28" s="146" t="s">
        <v>46</v>
      </c>
      <c r="C28" s="146"/>
      <c r="D28" s="146"/>
      <c r="E28" s="146"/>
      <c r="F28" s="146"/>
      <c r="G28" s="146"/>
      <c r="H28" s="147"/>
    </row>
    <row r="29" spans="1:8" ht="13.15" customHeight="1" x14ac:dyDescent="0.2">
      <c r="A29" s="51" t="s">
        <v>3</v>
      </c>
      <c r="B29" s="52" t="s">
        <v>26</v>
      </c>
      <c r="C29" s="52"/>
      <c r="D29" s="53" t="s">
        <v>4</v>
      </c>
      <c r="E29" s="53" t="s">
        <v>38</v>
      </c>
      <c r="F29" s="53" t="s">
        <v>39</v>
      </c>
      <c r="G29" s="53" t="s">
        <v>41</v>
      </c>
      <c r="H29" s="54" t="s">
        <v>2</v>
      </c>
    </row>
    <row r="30" spans="1:8" ht="13.15" customHeight="1" x14ac:dyDescent="0.2">
      <c r="A30" s="26" t="s">
        <v>75</v>
      </c>
      <c r="B30" s="27" t="s">
        <v>24</v>
      </c>
      <c r="C30" s="27" t="s">
        <v>48</v>
      </c>
      <c r="D30" s="28" t="s">
        <v>31</v>
      </c>
      <c r="E30" s="105" t="s">
        <v>35</v>
      </c>
      <c r="F30" s="104">
        <v>0</v>
      </c>
      <c r="G30" s="30">
        <v>1300</v>
      </c>
      <c r="H30" s="29">
        <f>G30*F30</f>
        <v>0</v>
      </c>
    </row>
    <row r="31" spans="1:8" ht="13.15" customHeight="1" x14ac:dyDescent="0.2">
      <c r="A31" s="26" t="s">
        <v>132</v>
      </c>
      <c r="B31" s="27" t="s">
        <v>42</v>
      </c>
      <c r="C31" s="27" t="s">
        <v>49</v>
      </c>
      <c r="D31" s="28" t="s">
        <v>31</v>
      </c>
      <c r="E31" s="105" t="s">
        <v>35</v>
      </c>
      <c r="F31" s="104">
        <v>0</v>
      </c>
      <c r="G31" s="30">
        <v>450</v>
      </c>
      <c r="H31" s="29">
        <f>G31*F31</f>
        <v>0</v>
      </c>
    </row>
    <row r="32" spans="1:8" ht="56.25" x14ac:dyDescent="0.2">
      <c r="A32" s="26" t="s">
        <v>133</v>
      </c>
      <c r="B32" s="27" t="s">
        <v>42</v>
      </c>
      <c r="C32" s="27" t="s">
        <v>138</v>
      </c>
      <c r="D32" s="28" t="s">
        <v>31</v>
      </c>
      <c r="E32" s="32" t="s">
        <v>34</v>
      </c>
      <c r="F32" s="104">
        <v>0</v>
      </c>
      <c r="G32" s="30">
        <f>G31*0.5</f>
        <v>225</v>
      </c>
      <c r="H32" s="29">
        <f>G32*F32</f>
        <v>0</v>
      </c>
    </row>
    <row r="33" spans="1:8" ht="13.15" customHeight="1" x14ac:dyDescent="0.2">
      <c r="A33" s="26" t="s">
        <v>76</v>
      </c>
      <c r="B33" s="27" t="s">
        <v>47</v>
      </c>
      <c r="C33" s="27" t="s">
        <v>50</v>
      </c>
      <c r="D33" s="28" t="s">
        <v>31</v>
      </c>
      <c r="E33" s="28" t="s">
        <v>34</v>
      </c>
      <c r="F33" s="104">
        <v>0</v>
      </c>
      <c r="G33" s="30">
        <f>550+G36</f>
        <v>1050</v>
      </c>
      <c r="H33" s="29">
        <f>G33*F33</f>
        <v>0</v>
      </c>
    </row>
    <row r="34" spans="1:8" ht="13.15" customHeight="1" x14ac:dyDescent="0.2">
      <c r="A34" s="51" t="s">
        <v>51</v>
      </c>
      <c r="B34" s="146" t="s">
        <v>25</v>
      </c>
      <c r="C34" s="146"/>
      <c r="D34" s="146"/>
      <c r="E34" s="146"/>
      <c r="F34" s="146"/>
      <c r="G34" s="146"/>
      <c r="H34" s="147"/>
    </row>
    <row r="35" spans="1:8" ht="13.15" customHeight="1" x14ac:dyDescent="0.2">
      <c r="A35" s="51" t="s">
        <v>3</v>
      </c>
      <c r="B35" s="52" t="s">
        <v>26</v>
      </c>
      <c r="C35" s="52" t="s">
        <v>1</v>
      </c>
      <c r="D35" s="53" t="s">
        <v>4</v>
      </c>
      <c r="E35" s="53" t="s">
        <v>38</v>
      </c>
      <c r="F35" s="53" t="s">
        <v>39</v>
      </c>
      <c r="G35" s="53" t="s">
        <v>41</v>
      </c>
      <c r="H35" s="54" t="s">
        <v>2</v>
      </c>
    </row>
    <row r="36" spans="1:8" ht="29.25" thickBot="1" x14ac:dyDescent="0.25">
      <c r="A36" s="33" t="s">
        <v>77</v>
      </c>
      <c r="B36" s="34" t="s">
        <v>52</v>
      </c>
      <c r="C36" s="35" t="s">
        <v>168</v>
      </c>
      <c r="D36" s="36" t="s">
        <v>31</v>
      </c>
      <c r="E36" s="37" t="s">
        <v>34</v>
      </c>
      <c r="F36" s="106">
        <v>0</v>
      </c>
      <c r="G36" s="38">
        <v>500</v>
      </c>
      <c r="H36" s="39">
        <f>G36*F36</f>
        <v>0</v>
      </c>
    </row>
    <row r="37" spans="1:8" ht="13.15" customHeight="1" thickBot="1" x14ac:dyDescent="0.25">
      <c r="A37" s="40"/>
      <c r="B37" s="41"/>
      <c r="C37" s="42"/>
      <c r="D37" s="43"/>
      <c r="E37" s="43"/>
      <c r="F37" s="44"/>
      <c r="G37" s="44"/>
      <c r="H37" s="45"/>
    </row>
    <row r="38" spans="1:8" ht="25.15" customHeight="1" thickBot="1" x14ac:dyDescent="0.25">
      <c r="A38" s="40"/>
      <c r="B38" s="41"/>
      <c r="C38" s="42"/>
      <c r="D38" s="43"/>
      <c r="E38" s="43"/>
      <c r="F38" s="46"/>
      <c r="G38" s="47" t="s">
        <v>95</v>
      </c>
      <c r="H38" s="55">
        <f>H26+H30+H31+H33+H36+H27+H32</f>
        <v>0</v>
      </c>
    </row>
    <row r="39" spans="1:8" ht="13.15" customHeight="1" thickBot="1" x14ac:dyDescent="0.25">
      <c r="A39" s="40"/>
      <c r="B39" s="41"/>
      <c r="C39" s="42"/>
      <c r="D39" s="43"/>
      <c r="E39" s="43"/>
      <c r="F39" s="44"/>
      <c r="G39" s="49"/>
      <c r="H39" s="50"/>
    </row>
    <row r="40" spans="1:8" ht="30.6" customHeight="1" thickBot="1" x14ac:dyDescent="0.25">
      <c r="A40" s="119" t="s">
        <v>145</v>
      </c>
      <c r="B40" s="120"/>
      <c r="C40" s="120"/>
      <c r="D40" s="120"/>
      <c r="E40" s="121"/>
      <c r="F40" s="121"/>
      <c r="G40" s="121"/>
      <c r="H40" s="19" t="s">
        <v>144</v>
      </c>
    </row>
    <row r="41" spans="1:8" ht="22.15" customHeight="1" x14ac:dyDescent="0.2">
      <c r="A41" s="159" t="s">
        <v>59</v>
      </c>
      <c r="B41" s="160"/>
      <c r="C41" s="160"/>
      <c r="D41" s="160"/>
      <c r="E41" s="160"/>
      <c r="F41" s="160"/>
      <c r="G41" s="160"/>
      <c r="H41" s="161"/>
    </row>
    <row r="42" spans="1:8" ht="13.15" customHeight="1" x14ac:dyDescent="0.2">
      <c r="A42" s="56" t="s">
        <v>29</v>
      </c>
      <c r="B42" s="162" t="s">
        <v>43</v>
      </c>
      <c r="C42" s="162"/>
      <c r="D42" s="162"/>
      <c r="E42" s="162"/>
      <c r="F42" s="162"/>
      <c r="G42" s="162"/>
      <c r="H42" s="163"/>
    </row>
    <row r="43" spans="1:8" ht="13.15" customHeight="1" x14ac:dyDescent="0.2">
      <c r="A43" s="56" t="s">
        <v>3</v>
      </c>
      <c r="B43" s="57" t="s">
        <v>28</v>
      </c>
      <c r="C43" s="57" t="s">
        <v>1</v>
      </c>
      <c r="D43" s="58" t="s">
        <v>4</v>
      </c>
      <c r="E43" s="58" t="s">
        <v>38</v>
      </c>
      <c r="F43" s="58" t="s">
        <v>39</v>
      </c>
      <c r="G43" s="58" t="s">
        <v>41</v>
      </c>
      <c r="H43" s="59" t="s">
        <v>2</v>
      </c>
    </row>
    <row r="44" spans="1:8" ht="13.15" customHeight="1" x14ac:dyDescent="0.2">
      <c r="A44" s="26" t="s">
        <v>78</v>
      </c>
      <c r="B44" s="27" t="s">
        <v>21</v>
      </c>
      <c r="C44" s="27" t="s">
        <v>44</v>
      </c>
      <c r="D44" s="28" t="s">
        <v>55</v>
      </c>
      <c r="E44" s="28" t="s">
        <v>34</v>
      </c>
      <c r="F44" s="104">
        <v>0</v>
      </c>
      <c r="G44" s="28">
        <v>1</v>
      </c>
      <c r="H44" s="29">
        <f>F44*G44</f>
        <v>0</v>
      </c>
    </row>
    <row r="45" spans="1:8" ht="13.15" customHeight="1" x14ac:dyDescent="0.2">
      <c r="A45" s="56" t="s">
        <v>30</v>
      </c>
      <c r="B45" s="162" t="s">
        <v>45</v>
      </c>
      <c r="C45" s="162"/>
      <c r="D45" s="162"/>
      <c r="E45" s="162"/>
      <c r="F45" s="162"/>
      <c r="G45" s="162"/>
      <c r="H45" s="163"/>
    </row>
    <row r="46" spans="1:8" ht="13.15" customHeight="1" x14ac:dyDescent="0.2">
      <c r="A46" s="56" t="s">
        <v>3</v>
      </c>
      <c r="B46" s="57" t="s">
        <v>28</v>
      </c>
      <c r="C46" s="57" t="s">
        <v>1</v>
      </c>
      <c r="D46" s="58" t="s">
        <v>4</v>
      </c>
      <c r="E46" s="58" t="s">
        <v>38</v>
      </c>
      <c r="F46" s="58" t="s">
        <v>39</v>
      </c>
      <c r="G46" s="58" t="s">
        <v>41</v>
      </c>
      <c r="H46" s="59" t="s">
        <v>2</v>
      </c>
    </row>
    <row r="47" spans="1:8" ht="28.5" x14ac:dyDescent="0.2">
      <c r="A47" s="26" t="s">
        <v>156</v>
      </c>
      <c r="B47" s="27" t="s">
        <v>159</v>
      </c>
      <c r="C47" s="27" t="s">
        <v>53</v>
      </c>
      <c r="D47" s="28" t="s">
        <v>31</v>
      </c>
      <c r="E47" s="28" t="s">
        <v>34</v>
      </c>
      <c r="F47" s="104">
        <v>0</v>
      </c>
      <c r="G47" s="30">
        <f>2200+1000</f>
        <v>3200</v>
      </c>
      <c r="H47" s="29">
        <f>F47*G47</f>
        <v>0</v>
      </c>
    </row>
    <row r="48" spans="1:8" ht="28.5" x14ac:dyDescent="0.2">
      <c r="A48" s="26" t="s">
        <v>157</v>
      </c>
      <c r="B48" s="27" t="s">
        <v>160</v>
      </c>
      <c r="C48" s="27" t="s">
        <v>53</v>
      </c>
      <c r="D48" s="28" t="s">
        <v>31</v>
      </c>
      <c r="E48" s="28" t="s">
        <v>34</v>
      </c>
      <c r="F48" s="104">
        <v>0</v>
      </c>
      <c r="G48" s="30">
        <v>2000</v>
      </c>
      <c r="H48" s="29">
        <f t="shared" ref="H48:H49" si="0">F48*G48</f>
        <v>0</v>
      </c>
    </row>
    <row r="49" spans="1:8" ht="28.5" x14ac:dyDescent="0.2">
      <c r="A49" s="26" t="s">
        <v>158</v>
      </c>
      <c r="B49" s="27" t="s">
        <v>21</v>
      </c>
      <c r="C49" s="27" t="s">
        <v>53</v>
      </c>
      <c r="D49" s="28" t="s">
        <v>31</v>
      </c>
      <c r="E49" s="28" t="s">
        <v>34</v>
      </c>
      <c r="F49" s="104">
        <v>0</v>
      </c>
      <c r="G49" s="30">
        <f>600+800</f>
        <v>1400</v>
      </c>
      <c r="H49" s="29">
        <f t="shared" si="0"/>
        <v>0</v>
      </c>
    </row>
    <row r="50" spans="1:8" ht="42.75" x14ac:dyDescent="0.2">
      <c r="A50" s="26" t="s">
        <v>127</v>
      </c>
      <c r="B50" s="27" t="s">
        <v>60</v>
      </c>
      <c r="C50" s="27" t="s">
        <v>123</v>
      </c>
      <c r="D50" s="28" t="s">
        <v>121</v>
      </c>
      <c r="E50" s="28" t="s">
        <v>34</v>
      </c>
      <c r="F50" s="104">
        <v>0</v>
      </c>
      <c r="G50" s="30">
        <v>4000</v>
      </c>
      <c r="H50" s="29">
        <f>F50*G50</f>
        <v>0</v>
      </c>
    </row>
    <row r="51" spans="1:8" ht="13.15" customHeight="1" x14ac:dyDescent="0.2">
      <c r="A51" s="56" t="s">
        <v>36</v>
      </c>
      <c r="B51" s="162" t="s">
        <v>46</v>
      </c>
      <c r="C51" s="162"/>
      <c r="D51" s="162"/>
      <c r="E51" s="162"/>
      <c r="F51" s="162"/>
      <c r="G51" s="162"/>
      <c r="H51" s="163"/>
    </row>
    <row r="52" spans="1:8" ht="13.15" customHeight="1" x14ac:dyDescent="0.2">
      <c r="A52" s="56" t="s">
        <v>3</v>
      </c>
      <c r="B52" s="57" t="s">
        <v>26</v>
      </c>
      <c r="C52" s="57"/>
      <c r="D52" s="58" t="s">
        <v>4</v>
      </c>
      <c r="E52" s="58" t="s">
        <v>38</v>
      </c>
      <c r="F52" s="58" t="s">
        <v>39</v>
      </c>
      <c r="G52" s="58" t="s">
        <v>41</v>
      </c>
      <c r="H52" s="59" t="s">
        <v>2</v>
      </c>
    </row>
    <row r="53" spans="1:8" ht="13.15" customHeight="1" x14ac:dyDescent="0.2">
      <c r="A53" s="26" t="s">
        <v>79</v>
      </c>
      <c r="B53" s="27" t="s">
        <v>24</v>
      </c>
      <c r="C53" s="27" t="s">
        <v>48</v>
      </c>
      <c r="D53" s="28" t="s">
        <v>31</v>
      </c>
      <c r="E53" s="105" t="s">
        <v>35</v>
      </c>
      <c r="F53" s="104">
        <v>0</v>
      </c>
      <c r="G53" s="30">
        <v>2500</v>
      </c>
      <c r="H53" s="29">
        <f>G53*F53</f>
        <v>0</v>
      </c>
    </row>
    <row r="54" spans="1:8" ht="13.15" customHeight="1" x14ac:dyDescent="0.2">
      <c r="A54" s="26" t="s">
        <v>135</v>
      </c>
      <c r="B54" s="27" t="s">
        <v>42</v>
      </c>
      <c r="C54" s="27" t="s">
        <v>49</v>
      </c>
      <c r="D54" s="28" t="s">
        <v>31</v>
      </c>
      <c r="E54" s="105" t="s">
        <v>35</v>
      </c>
      <c r="F54" s="104">
        <v>0</v>
      </c>
      <c r="G54" s="30">
        <v>200</v>
      </c>
      <c r="H54" s="29">
        <f>G54*F54</f>
        <v>0</v>
      </c>
    </row>
    <row r="55" spans="1:8" ht="56.25" x14ac:dyDescent="0.2">
      <c r="A55" s="26" t="s">
        <v>134</v>
      </c>
      <c r="B55" s="27" t="s">
        <v>42</v>
      </c>
      <c r="C55" s="27" t="s">
        <v>138</v>
      </c>
      <c r="D55" s="28" t="s">
        <v>31</v>
      </c>
      <c r="E55" s="32" t="s">
        <v>34</v>
      </c>
      <c r="F55" s="104">
        <v>0</v>
      </c>
      <c r="G55" s="30">
        <f>G54*0.5</f>
        <v>100</v>
      </c>
      <c r="H55" s="29">
        <f>G55*F55</f>
        <v>0</v>
      </c>
    </row>
    <row r="56" spans="1:8" ht="13.15" customHeight="1" x14ac:dyDescent="0.2">
      <c r="A56" s="26" t="s">
        <v>80</v>
      </c>
      <c r="B56" s="27" t="s">
        <v>47</v>
      </c>
      <c r="C56" s="27" t="s">
        <v>50</v>
      </c>
      <c r="D56" s="28" t="s">
        <v>31</v>
      </c>
      <c r="E56" s="28" t="s">
        <v>34</v>
      </c>
      <c r="F56" s="104">
        <v>0</v>
      </c>
      <c r="G56" s="30">
        <f>3900+G59</f>
        <v>7300</v>
      </c>
      <c r="H56" s="29">
        <f>G56*F56</f>
        <v>0</v>
      </c>
    </row>
    <row r="57" spans="1:8" ht="13.15" customHeight="1" x14ac:dyDescent="0.2">
      <c r="A57" s="56" t="s">
        <v>51</v>
      </c>
      <c r="B57" s="162" t="s">
        <v>25</v>
      </c>
      <c r="C57" s="162"/>
      <c r="D57" s="162"/>
      <c r="E57" s="162"/>
      <c r="F57" s="162"/>
      <c r="G57" s="162"/>
      <c r="H57" s="163"/>
    </row>
    <row r="58" spans="1:8" ht="13.15" customHeight="1" x14ac:dyDescent="0.2">
      <c r="A58" s="56" t="s">
        <v>3</v>
      </c>
      <c r="B58" s="57" t="s">
        <v>26</v>
      </c>
      <c r="C58" s="57" t="s">
        <v>1</v>
      </c>
      <c r="D58" s="58" t="s">
        <v>4</v>
      </c>
      <c r="E58" s="58" t="s">
        <v>38</v>
      </c>
      <c r="F58" s="58" t="s">
        <v>39</v>
      </c>
      <c r="G58" s="58" t="s">
        <v>41</v>
      </c>
      <c r="H58" s="59" t="s">
        <v>2</v>
      </c>
    </row>
    <row r="59" spans="1:8" ht="28.5" x14ac:dyDescent="0.2">
      <c r="A59" s="111" t="s">
        <v>161</v>
      </c>
      <c r="B59" s="111" t="s">
        <v>52</v>
      </c>
      <c r="C59" s="66" t="s">
        <v>171</v>
      </c>
      <c r="D59" s="67" t="s">
        <v>31</v>
      </c>
      <c r="E59" s="28" t="s">
        <v>34</v>
      </c>
      <c r="F59" s="104">
        <v>0</v>
      </c>
      <c r="G59" s="68">
        <v>3400</v>
      </c>
      <c r="H59" s="112">
        <f>G59*F59</f>
        <v>0</v>
      </c>
    </row>
    <row r="60" spans="1:8" ht="28.5" x14ac:dyDescent="0.2">
      <c r="A60" s="111" t="s">
        <v>162</v>
      </c>
      <c r="B60" s="111" t="s">
        <v>52</v>
      </c>
      <c r="C60" s="66" t="s">
        <v>163</v>
      </c>
      <c r="D60" s="67" t="s">
        <v>31</v>
      </c>
      <c r="E60" s="28" t="s">
        <v>34</v>
      </c>
      <c r="F60" s="104">
        <v>0</v>
      </c>
      <c r="G60" s="68">
        <v>300</v>
      </c>
      <c r="H60" s="112">
        <f>G60*F60</f>
        <v>0</v>
      </c>
    </row>
    <row r="61" spans="1:8" ht="13.15" customHeight="1" thickBot="1" x14ac:dyDescent="0.25">
      <c r="A61" s="40"/>
      <c r="B61" s="41"/>
      <c r="C61" s="42"/>
      <c r="D61" s="43"/>
      <c r="E61" s="43"/>
      <c r="F61" s="44"/>
      <c r="G61" s="44"/>
      <c r="H61" s="45"/>
    </row>
    <row r="62" spans="1:8" ht="25.15" customHeight="1" thickBot="1" x14ac:dyDescent="0.25">
      <c r="A62" s="40"/>
      <c r="B62" s="41"/>
      <c r="C62" s="42"/>
      <c r="D62" s="43"/>
      <c r="E62" s="43"/>
      <c r="F62" s="44"/>
      <c r="G62" s="47" t="s">
        <v>96</v>
      </c>
      <c r="H62" s="60">
        <f>H44+H47+H48+H49+H53+H54+H56+H59+H50+H55+H60</f>
        <v>0</v>
      </c>
    </row>
    <row r="63" spans="1:8" ht="13.15" customHeight="1" thickBot="1" x14ac:dyDescent="0.25">
      <c r="A63" s="40"/>
      <c r="B63" s="41"/>
      <c r="C63" s="42"/>
      <c r="D63" s="43"/>
      <c r="E63" s="43"/>
      <c r="F63" s="44"/>
      <c r="G63" s="49"/>
      <c r="H63" s="50"/>
    </row>
    <row r="64" spans="1:8" ht="30" customHeight="1" x14ac:dyDescent="0.2">
      <c r="A64" s="119" t="s">
        <v>117</v>
      </c>
      <c r="B64" s="120"/>
      <c r="C64" s="120"/>
      <c r="D64" s="120"/>
      <c r="E64" s="121"/>
      <c r="F64" s="121"/>
      <c r="G64" s="121"/>
      <c r="H64" s="19" t="s">
        <v>146</v>
      </c>
    </row>
    <row r="65" spans="1:8" ht="21.6" customHeight="1" x14ac:dyDescent="0.2">
      <c r="A65" s="123" t="s">
        <v>61</v>
      </c>
      <c r="B65" s="124"/>
      <c r="C65" s="124"/>
      <c r="D65" s="124"/>
      <c r="E65" s="122" t="str">
        <f>F1</f>
        <v>INVULLEN</v>
      </c>
      <c r="F65" s="122"/>
      <c r="G65" s="122"/>
      <c r="H65" s="61"/>
    </row>
    <row r="66" spans="1:8" ht="13.15" customHeight="1" x14ac:dyDescent="0.2">
      <c r="A66" s="62" t="s">
        <v>29</v>
      </c>
      <c r="B66" s="164" t="s">
        <v>43</v>
      </c>
      <c r="C66" s="164"/>
      <c r="D66" s="164"/>
      <c r="E66" s="164"/>
      <c r="F66" s="164"/>
      <c r="G66" s="164"/>
      <c r="H66" s="165"/>
    </row>
    <row r="67" spans="1:8" ht="13.15" customHeight="1" x14ac:dyDescent="0.2">
      <c r="A67" s="62" t="s">
        <v>3</v>
      </c>
      <c r="B67" s="63" t="s">
        <v>28</v>
      </c>
      <c r="C67" s="63" t="s">
        <v>1</v>
      </c>
      <c r="D67" s="64" t="s">
        <v>4</v>
      </c>
      <c r="E67" s="64" t="s">
        <v>38</v>
      </c>
      <c r="F67" s="64" t="s">
        <v>39</v>
      </c>
      <c r="G67" s="64" t="s">
        <v>41</v>
      </c>
      <c r="H67" s="65" t="s">
        <v>2</v>
      </c>
    </row>
    <row r="68" spans="1:8" ht="13.15" customHeight="1" x14ac:dyDescent="0.2">
      <c r="A68" s="26" t="s">
        <v>81</v>
      </c>
      <c r="B68" s="27" t="str">
        <f>VLOOKUP(E65,A102:H105,2,FALSE)</f>
        <v>-</v>
      </c>
      <c r="C68" s="27" t="s">
        <v>44</v>
      </c>
      <c r="D68" s="28" t="s">
        <v>55</v>
      </c>
      <c r="E68" s="28" t="s">
        <v>34</v>
      </c>
      <c r="F68" s="104">
        <v>0</v>
      </c>
      <c r="G68" s="28">
        <f>VLOOKUP(E65,A107:D110,3,FALSE)</f>
        <v>0</v>
      </c>
      <c r="H68" s="29">
        <f>F68*G68</f>
        <v>0</v>
      </c>
    </row>
    <row r="69" spans="1:8" ht="13.15" customHeight="1" x14ac:dyDescent="0.2">
      <c r="A69" s="26" t="s">
        <v>82</v>
      </c>
      <c r="B69" s="27" t="str">
        <f>VLOOKUP(E65,A107:B110,2,FALSE)</f>
        <v>-</v>
      </c>
      <c r="C69" s="27" t="s">
        <v>44</v>
      </c>
      <c r="D69" s="28" t="s">
        <v>55</v>
      </c>
      <c r="E69" s="28" t="s">
        <v>34</v>
      </c>
      <c r="F69" s="104">
        <v>0</v>
      </c>
      <c r="G69" s="28">
        <f>VLOOKUP(E65,A107:D110,4,FALSE)</f>
        <v>0</v>
      </c>
      <c r="H69" s="29">
        <f>F69*G69</f>
        <v>0</v>
      </c>
    </row>
    <row r="70" spans="1:8" ht="13.15" customHeight="1" x14ac:dyDescent="0.2">
      <c r="A70" s="62" t="s">
        <v>30</v>
      </c>
      <c r="B70" s="164" t="s">
        <v>45</v>
      </c>
      <c r="C70" s="164"/>
      <c r="D70" s="164"/>
      <c r="E70" s="164"/>
      <c r="F70" s="164"/>
      <c r="G70" s="164"/>
      <c r="H70" s="165"/>
    </row>
    <row r="71" spans="1:8" ht="13.15" customHeight="1" x14ac:dyDescent="0.2">
      <c r="A71" s="62" t="s">
        <v>3</v>
      </c>
      <c r="B71" s="63" t="s">
        <v>28</v>
      </c>
      <c r="C71" s="63" t="s">
        <v>1</v>
      </c>
      <c r="D71" s="64" t="s">
        <v>4</v>
      </c>
      <c r="E71" s="64" t="s">
        <v>38</v>
      </c>
      <c r="F71" s="64" t="s">
        <v>39</v>
      </c>
      <c r="G71" s="64" t="s">
        <v>41</v>
      </c>
      <c r="H71" s="65" t="s">
        <v>2</v>
      </c>
    </row>
    <row r="72" spans="1:8" ht="28.5" x14ac:dyDescent="0.2">
      <c r="A72" s="130" t="s">
        <v>128</v>
      </c>
      <c r="B72" s="27" t="str">
        <f>VLOOKUP($E$65,$A$113:$G$116,2,FALSE)</f>
        <v>-</v>
      </c>
      <c r="C72" s="27" t="s">
        <v>53</v>
      </c>
      <c r="D72" s="28" t="s">
        <v>31</v>
      </c>
      <c r="E72" s="28" t="s">
        <v>34</v>
      </c>
      <c r="F72" s="104">
        <v>0</v>
      </c>
      <c r="G72" s="30">
        <f>IF(B72="Elburg",G8,0)</f>
        <v>0</v>
      </c>
      <c r="H72" s="29">
        <f>F72*G72</f>
        <v>0</v>
      </c>
    </row>
    <row r="73" spans="1:8" ht="28.5" x14ac:dyDescent="0.2">
      <c r="A73" s="131"/>
      <c r="B73" s="27" t="str">
        <f>VLOOKUP($E$65,$A$113:$G$116,3,FALSE)</f>
        <v>-</v>
      </c>
      <c r="C73" s="27" t="s">
        <v>53</v>
      </c>
      <c r="D73" s="28" t="s">
        <v>31</v>
      </c>
      <c r="E73" s="28" t="s">
        <v>34</v>
      </c>
      <c r="F73" s="104">
        <v>0</v>
      </c>
      <c r="G73" s="30">
        <f>IF(B73="Oldebroek",G9,0)</f>
        <v>0</v>
      </c>
      <c r="H73" s="29">
        <f t="shared" ref="H73:H77" si="1">F73*G73</f>
        <v>0</v>
      </c>
    </row>
    <row r="74" spans="1:8" ht="28.5" x14ac:dyDescent="0.2">
      <c r="A74" s="131"/>
      <c r="B74" s="27" t="str">
        <f>VLOOKUP($E$65,$A$113:$G$116,4,FALSE)</f>
        <v>-</v>
      </c>
      <c r="C74" s="27" t="s">
        <v>53</v>
      </c>
      <c r="D74" s="28" t="s">
        <v>31</v>
      </c>
      <c r="E74" s="28" t="s">
        <v>34</v>
      </c>
      <c r="F74" s="104">
        <v>0</v>
      </c>
      <c r="G74" s="30">
        <f>IF(B74="Nunspeet",G26,0)</f>
        <v>0</v>
      </c>
      <c r="H74" s="29">
        <f t="shared" si="1"/>
        <v>0</v>
      </c>
    </row>
    <row r="75" spans="1:8" ht="28.5" x14ac:dyDescent="0.2">
      <c r="A75" s="131"/>
      <c r="B75" s="27" t="str">
        <f>VLOOKUP($E$65,$A$113:$G$116,5,FALSE)</f>
        <v>-</v>
      </c>
      <c r="C75" s="27" t="s">
        <v>53</v>
      </c>
      <c r="D75" s="28" t="s">
        <v>31</v>
      </c>
      <c r="E75" s="28" t="s">
        <v>34</v>
      </c>
      <c r="F75" s="104">
        <v>0</v>
      </c>
      <c r="G75" s="30">
        <f>IF(B75="Ermelo",G47,0)</f>
        <v>0</v>
      </c>
      <c r="H75" s="29">
        <f t="shared" si="1"/>
        <v>0</v>
      </c>
    </row>
    <row r="76" spans="1:8" ht="28.5" x14ac:dyDescent="0.2">
      <c r="A76" s="131"/>
      <c r="B76" s="27" t="str">
        <f>VLOOKUP($E$65,$A$113:$G$116,6,FALSE)</f>
        <v>-</v>
      </c>
      <c r="C76" s="27" t="s">
        <v>53</v>
      </c>
      <c r="D76" s="28" t="s">
        <v>31</v>
      </c>
      <c r="E76" s="28" t="s">
        <v>34</v>
      </c>
      <c r="F76" s="104">
        <v>0</v>
      </c>
      <c r="G76" s="30">
        <f>IF(B76="Harderwijk",G48,0)</f>
        <v>0</v>
      </c>
      <c r="H76" s="29">
        <f t="shared" si="1"/>
        <v>0</v>
      </c>
    </row>
    <row r="77" spans="1:8" ht="28.5" x14ac:dyDescent="0.2">
      <c r="A77" s="132"/>
      <c r="B77" s="27" t="str">
        <f>VLOOKUP($E$65,$A$113:$G$116,7,FALSE)</f>
        <v>-</v>
      </c>
      <c r="C77" s="27" t="s">
        <v>53</v>
      </c>
      <c r="D77" s="28" t="s">
        <v>31</v>
      </c>
      <c r="E77" s="28" t="s">
        <v>34</v>
      </c>
      <c r="F77" s="104">
        <v>0</v>
      </c>
      <c r="G77" s="30">
        <f>IF(B77="Putten",G49,0)</f>
        <v>0</v>
      </c>
      <c r="H77" s="29">
        <f t="shared" si="1"/>
        <v>0</v>
      </c>
    </row>
    <row r="78" spans="1:8" ht="54.6" customHeight="1" x14ac:dyDescent="0.2">
      <c r="A78" s="26" t="s">
        <v>129</v>
      </c>
      <c r="B78" s="27" t="str">
        <f>VLOOKUP(E65,A102:H105,3,FALSE)</f>
        <v>-</v>
      </c>
      <c r="C78" s="27" t="s">
        <v>123</v>
      </c>
      <c r="D78" s="28" t="s">
        <v>152</v>
      </c>
      <c r="E78" s="28" t="s">
        <v>34</v>
      </c>
      <c r="F78" s="104">
        <v>0</v>
      </c>
      <c r="G78" s="30" t="str">
        <f>VLOOKUP($E$65,$A$113:$H$116,8,FALSE)</f>
        <v>-</v>
      </c>
      <c r="H78" s="29" t="e">
        <f>F78*G78</f>
        <v>#VALUE!</v>
      </c>
    </row>
    <row r="79" spans="1:8" ht="13.15" customHeight="1" x14ac:dyDescent="0.2">
      <c r="A79" s="62" t="s">
        <v>36</v>
      </c>
      <c r="B79" s="164" t="s">
        <v>46</v>
      </c>
      <c r="C79" s="164"/>
      <c r="D79" s="164"/>
      <c r="E79" s="164"/>
      <c r="F79" s="164"/>
      <c r="G79" s="164"/>
      <c r="H79" s="165"/>
    </row>
    <row r="80" spans="1:8" ht="13.15" customHeight="1" x14ac:dyDescent="0.2">
      <c r="A80" s="62" t="s">
        <v>3</v>
      </c>
      <c r="B80" s="63" t="s">
        <v>26</v>
      </c>
      <c r="C80" s="63"/>
      <c r="D80" s="64" t="s">
        <v>4</v>
      </c>
      <c r="E80" s="64" t="s">
        <v>38</v>
      </c>
      <c r="F80" s="64" t="s">
        <v>39</v>
      </c>
      <c r="G80" s="64" t="s">
        <v>41</v>
      </c>
      <c r="H80" s="65" t="s">
        <v>2</v>
      </c>
    </row>
    <row r="81" spans="1:8" ht="13.15" customHeight="1" x14ac:dyDescent="0.2">
      <c r="A81" s="26" t="s">
        <v>83</v>
      </c>
      <c r="B81" s="27" t="s">
        <v>24</v>
      </c>
      <c r="C81" s="27" t="s">
        <v>48</v>
      </c>
      <c r="D81" s="28" t="s">
        <v>31</v>
      </c>
      <c r="E81" s="105" t="s">
        <v>35</v>
      </c>
      <c r="F81" s="104">
        <v>0</v>
      </c>
      <c r="G81" s="30">
        <f>VLOOKUP(E65,A102:H105,5,FALSE)</f>
        <v>0</v>
      </c>
      <c r="H81" s="29">
        <f>G81*F81</f>
        <v>0</v>
      </c>
    </row>
    <row r="82" spans="1:8" ht="13.15" customHeight="1" x14ac:dyDescent="0.2">
      <c r="A82" s="26" t="s">
        <v>137</v>
      </c>
      <c r="B82" s="27" t="s">
        <v>42</v>
      </c>
      <c r="C82" s="27" t="s">
        <v>49</v>
      </c>
      <c r="D82" s="28" t="s">
        <v>31</v>
      </c>
      <c r="E82" s="105" t="s">
        <v>35</v>
      </c>
      <c r="F82" s="104">
        <v>0</v>
      </c>
      <c r="G82" s="30">
        <f>VLOOKUP($E$65,A102:H105,6,FALSE)</f>
        <v>0</v>
      </c>
      <c r="H82" s="29">
        <f>G82*F82</f>
        <v>0</v>
      </c>
    </row>
    <row r="83" spans="1:8" ht="56.25" x14ac:dyDescent="0.2">
      <c r="A83" s="26" t="s">
        <v>136</v>
      </c>
      <c r="B83" s="27" t="s">
        <v>42</v>
      </c>
      <c r="C83" s="27" t="s">
        <v>138</v>
      </c>
      <c r="D83" s="28" t="s">
        <v>31</v>
      </c>
      <c r="E83" s="32" t="s">
        <v>34</v>
      </c>
      <c r="F83" s="104">
        <v>0</v>
      </c>
      <c r="G83" s="30">
        <f>VLOOKUP($E$65,A107:F110,6,FALSE)</f>
        <v>0</v>
      </c>
      <c r="H83" s="29">
        <f>G83*F83</f>
        <v>0</v>
      </c>
    </row>
    <row r="84" spans="1:8" ht="13.15" customHeight="1" x14ac:dyDescent="0.2">
      <c r="A84" s="26" t="s">
        <v>84</v>
      </c>
      <c r="B84" s="27" t="s">
        <v>47</v>
      </c>
      <c r="C84" s="27" t="s">
        <v>50</v>
      </c>
      <c r="D84" s="28" t="s">
        <v>31</v>
      </c>
      <c r="E84" s="28" t="s">
        <v>34</v>
      </c>
      <c r="F84" s="104">
        <v>0</v>
      </c>
      <c r="G84" s="30">
        <f>VLOOKUP(E65,A102:H105,7,FALSE)</f>
        <v>0</v>
      </c>
      <c r="H84" s="29">
        <f>G84*F84</f>
        <v>0</v>
      </c>
    </row>
    <row r="85" spans="1:8" ht="13.15" customHeight="1" x14ac:dyDescent="0.2">
      <c r="A85" s="62" t="s">
        <v>51</v>
      </c>
      <c r="B85" s="164" t="s">
        <v>25</v>
      </c>
      <c r="C85" s="164"/>
      <c r="D85" s="164"/>
      <c r="E85" s="164"/>
      <c r="F85" s="164"/>
      <c r="G85" s="164"/>
      <c r="H85" s="165"/>
    </row>
    <row r="86" spans="1:8" ht="13.15" customHeight="1" x14ac:dyDescent="0.2">
      <c r="A86" s="62" t="s">
        <v>3</v>
      </c>
      <c r="B86" s="63" t="s">
        <v>28</v>
      </c>
      <c r="C86" s="63" t="s">
        <v>1</v>
      </c>
      <c r="D86" s="64" t="s">
        <v>4</v>
      </c>
      <c r="E86" s="64" t="s">
        <v>38</v>
      </c>
      <c r="F86" s="64" t="s">
        <v>39</v>
      </c>
      <c r="G86" s="64" t="s">
        <v>41</v>
      </c>
      <c r="H86" s="65" t="s">
        <v>2</v>
      </c>
    </row>
    <row r="87" spans="1:8" ht="28.5" x14ac:dyDescent="0.2">
      <c r="A87" s="133" t="s">
        <v>85</v>
      </c>
      <c r="B87" s="27" t="str">
        <f>VLOOKUP($E$65,$A$113:$G$116,2,FALSE)</f>
        <v>-</v>
      </c>
      <c r="C87" s="66" t="s">
        <v>54</v>
      </c>
      <c r="D87" s="67" t="s">
        <v>31</v>
      </c>
      <c r="E87" s="28" t="s">
        <v>34</v>
      </c>
      <c r="F87" s="104">
        <v>0</v>
      </c>
      <c r="G87" s="68">
        <f>IF(B87="Elburg",G19,0)</f>
        <v>0</v>
      </c>
      <c r="H87" s="69">
        <f>G87*F87</f>
        <v>0</v>
      </c>
    </row>
    <row r="88" spans="1:8" ht="28.5" x14ac:dyDescent="0.2">
      <c r="A88" s="133"/>
      <c r="B88" s="27" t="str">
        <f>VLOOKUP($E$65,$A$113:$G$116,4,FALSE)</f>
        <v>-</v>
      </c>
      <c r="C88" s="66" t="s">
        <v>54</v>
      </c>
      <c r="D88" s="67" t="s">
        <v>31</v>
      </c>
      <c r="E88" s="28" t="s">
        <v>34</v>
      </c>
      <c r="F88" s="104">
        <v>0</v>
      </c>
      <c r="G88" s="68">
        <f>IF(B88="Nunspeet",G36,0)</f>
        <v>0</v>
      </c>
      <c r="H88" s="69">
        <f t="shared" ref="H88:H90" si="2">G88*F88</f>
        <v>0</v>
      </c>
    </row>
    <row r="89" spans="1:8" ht="28.5" x14ac:dyDescent="0.2">
      <c r="A89" s="133"/>
      <c r="B89" s="27" t="str">
        <f>VLOOKUP($E$65,$A$113:$G$116,7,FALSE)</f>
        <v>-</v>
      </c>
      <c r="C89" s="66" t="s">
        <v>54</v>
      </c>
      <c r="D89" s="67" t="s">
        <v>31</v>
      </c>
      <c r="E89" s="28" t="s">
        <v>34</v>
      </c>
      <c r="F89" s="104">
        <v>0</v>
      </c>
      <c r="G89" s="68">
        <f>IF(B89="Putten",G59,0)</f>
        <v>0</v>
      </c>
      <c r="H89" s="69">
        <f t="shared" si="2"/>
        <v>0</v>
      </c>
    </row>
    <row r="90" spans="1:8" ht="28.5" x14ac:dyDescent="0.2">
      <c r="A90" s="133"/>
      <c r="B90" s="27" t="str">
        <f>VLOOKUP($E$65,$A$113:$G$116,6,FALSE)</f>
        <v>-</v>
      </c>
      <c r="C90" s="66" t="s">
        <v>54</v>
      </c>
      <c r="D90" s="67" t="s">
        <v>31</v>
      </c>
      <c r="E90" s="28" t="s">
        <v>34</v>
      </c>
      <c r="F90" s="104">
        <v>0</v>
      </c>
      <c r="G90" s="68">
        <f>IF(B90="Harderwijk",G60,0)</f>
        <v>0</v>
      </c>
      <c r="H90" s="69">
        <f t="shared" si="2"/>
        <v>0</v>
      </c>
    </row>
    <row r="91" spans="1:8" ht="13.15" customHeight="1" thickBot="1" x14ac:dyDescent="0.25">
      <c r="A91" s="40"/>
      <c r="B91" s="41"/>
      <c r="C91" s="42"/>
      <c r="D91" s="43"/>
      <c r="E91" s="43"/>
      <c r="F91" s="44"/>
      <c r="G91" s="44"/>
      <c r="H91" s="45"/>
    </row>
    <row r="92" spans="1:8" ht="13.15" hidden="1" customHeight="1" x14ac:dyDescent="0.2">
      <c r="A92" s="41"/>
      <c r="B92" s="42" t="s">
        <v>107</v>
      </c>
      <c r="C92" s="43" t="s">
        <v>110</v>
      </c>
      <c r="D92" s="43" t="s">
        <v>111</v>
      </c>
      <c r="E92" s="21" t="s">
        <v>107</v>
      </c>
      <c r="F92" s="44" t="str">
        <f>VLOOKUP(E65,A93:D96,2,FALSE)</f>
        <v>Nee</v>
      </c>
      <c r="G92" s="44" t="s">
        <v>103</v>
      </c>
      <c r="H92" s="70">
        <f>H68+H72+H73+(F78*G10)+(F81*G13)+(F82*G14)+(F83*G15)+(F84*G16)+H87</f>
        <v>0</v>
      </c>
    </row>
    <row r="93" spans="1:8" ht="13.15" hidden="1" customHeight="1" x14ac:dyDescent="0.2">
      <c r="A93" s="41" t="s">
        <v>62</v>
      </c>
      <c r="B93" s="42" t="s">
        <v>108</v>
      </c>
      <c r="C93" s="43" t="s">
        <v>108</v>
      </c>
      <c r="D93" s="43" t="s">
        <v>109</v>
      </c>
      <c r="E93" s="21" t="s">
        <v>110</v>
      </c>
      <c r="F93" s="44" t="str">
        <f>VLOOKUP(E65,A93:D96,3,FALSE)</f>
        <v>Nee</v>
      </c>
      <c r="G93" s="44" t="s">
        <v>105</v>
      </c>
      <c r="H93" s="70">
        <f>H74+(G30*$F$81)+(G31*$F$82)+(G33*$F$84)+(G36*$F$87)+(G27*$F$78)+(G32*F83)</f>
        <v>0</v>
      </c>
    </row>
    <row r="94" spans="1:8" ht="13.15" hidden="1" customHeight="1" x14ac:dyDescent="0.2">
      <c r="A94" s="20" t="s">
        <v>102</v>
      </c>
      <c r="B94" s="42" t="s">
        <v>109</v>
      </c>
      <c r="C94" s="43" t="s">
        <v>109</v>
      </c>
      <c r="D94" s="43" t="s">
        <v>109</v>
      </c>
      <c r="E94" s="21" t="s">
        <v>111</v>
      </c>
      <c r="F94" s="44" t="str">
        <f>VLOOKUP(E65,A93:D96,4,FALSE)</f>
        <v>Nee</v>
      </c>
      <c r="G94" s="44" t="s">
        <v>104</v>
      </c>
      <c r="H94" s="70">
        <f>H69+H77+H75+H76+(G53*$F$81)+(G54*$F$82)+(G56*$F$84)+(G59*$F$89)+(G60*$F$90)+(G50*$F$78)+(G55*$F$83)</f>
        <v>0</v>
      </c>
    </row>
    <row r="95" spans="1:8" ht="13.15" hidden="1" customHeight="1" x14ac:dyDescent="0.2">
      <c r="A95" s="41" t="s">
        <v>63</v>
      </c>
      <c r="B95" s="42" t="s">
        <v>109</v>
      </c>
      <c r="C95" s="43" t="s">
        <v>108</v>
      </c>
      <c r="D95" s="43" t="s">
        <v>108</v>
      </c>
      <c r="E95" s="21"/>
      <c r="F95" s="44"/>
      <c r="G95" s="44"/>
      <c r="H95" s="45"/>
    </row>
    <row r="96" spans="1:8" ht="13.15" hidden="1" customHeight="1" thickBot="1" x14ac:dyDescent="0.25">
      <c r="A96" s="41" t="s">
        <v>106</v>
      </c>
      <c r="B96" s="42" t="s">
        <v>108</v>
      </c>
      <c r="C96" s="43" t="s">
        <v>108</v>
      </c>
      <c r="D96" s="43" t="s">
        <v>108</v>
      </c>
      <c r="E96" s="21"/>
      <c r="F96" s="44"/>
      <c r="G96" s="44"/>
      <c r="H96" s="45"/>
    </row>
    <row r="97" spans="1:8" ht="13.15" customHeight="1" thickBot="1" x14ac:dyDescent="0.25">
      <c r="D97" s="21"/>
      <c r="E97" s="21"/>
      <c r="F97" s="44"/>
      <c r="G97" s="71" t="s">
        <v>112</v>
      </c>
      <c r="H97" s="48">
        <f>IF(F92="Ja",H92,0)</f>
        <v>0</v>
      </c>
    </row>
    <row r="98" spans="1:8" ht="13.15" customHeight="1" thickBot="1" x14ac:dyDescent="0.25">
      <c r="A98" s="40"/>
      <c r="B98" s="41"/>
      <c r="C98" s="42"/>
      <c r="D98" s="43"/>
      <c r="E98" s="43"/>
      <c r="F98" s="44"/>
      <c r="G98" s="71" t="s">
        <v>113</v>
      </c>
      <c r="H98" s="55">
        <f>IF(F93="Ja",H93,0)</f>
        <v>0</v>
      </c>
    </row>
    <row r="99" spans="1:8" ht="13.15" customHeight="1" thickBot="1" x14ac:dyDescent="0.25">
      <c r="A99" s="40"/>
      <c r="B99" s="41"/>
      <c r="C99" s="42"/>
      <c r="D99" s="43"/>
      <c r="E99" s="43"/>
      <c r="F99" s="44"/>
      <c r="G99" s="71" t="s">
        <v>114</v>
      </c>
      <c r="H99" s="60">
        <f>IF(F94="Ja",H94,0)</f>
        <v>0</v>
      </c>
    </row>
    <row r="100" spans="1:8" ht="25.15" customHeight="1" thickBot="1" x14ac:dyDescent="0.25">
      <c r="A100" s="40"/>
      <c r="B100" s="41"/>
      <c r="C100" s="42"/>
      <c r="D100" s="43"/>
      <c r="E100" s="43"/>
      <c r="F100" s="44"/>
      <c r="G100" s="47" t="s">
        <v>115</v>
      </c>
      <c r="H100" s="72">
        <f>H97+H98+H99</f>
        <v>0</v>
      </c>
    </row>
    <row r="101" spans="1:8" ht="13.15" hidden="1" customHeight="1" x14ac:dyDescent="0.2">
      <c r="A101" s="40" t="s">
        <v>27</v>
      </c>
      <c r="B101" s="42" t="s">
        <v>68</v>
      </c>
      <c r="C101" s="43" t="s">
        <v>69</v>
      </c>
      <c r="D101" s="43" t="s">
        <v>70</v>
      </c>
      <c r="E101" s="44" t="s">
        <v>71</v>
      </c>
      <c r="F101" s="73" t="s">
        <v>72</v>
      </c>
      <c r="G101" s="74" t="s">
        <v>73</v>
      </c>
      <c r="H101" s="75" t="s">
        <v>74</v>
      </c>
    </row>
    <row r="102" spans="1:8" ht="13.15" hidden="1" customHeight="1" x14ac:dyDescent="0.2">
      <c r="A102" s="40" t="s">
        <v>62</v>
      </c>
      <c r="B102" s="42" t="s">
        <v>19</v>
      </c>
      <c r="C102" s="43" t="s">
        <v>65</v>
      </c>
      <c r="D102" s="76">
        <f>G8+G26</f>
        <v>5400</v>
      </c>
      <c r="E102" s="77">
        <f>G13+G30</f>
        <v>2400</v>
      </c>
      <c r="F102" s="78">
        <f>G14+G31</f>
        <v>650</v>
      </c>
      <c r="G102" s="79">
        <f>G16+G33</f>
        <v>8350</v>
      </c>
      <c r="H102" s="80">
        <f>G19+G36</f>
        <v>1500</v>
      </c>
    </row>
    <row r="103" spans="1:8" ht="13.15" hidden="1" customHeight="1" x14ac:dyDescent="0.2">
      <c r="A103" s="20" t="s">
        <v>102</v>
      </c>
      <c r="B103" s="42" t="s">
        <v>64</v>
      </c>
      <c r="C103" s="43" t="s">
        <v>64</v>
      </c>
      <c r="D103" s="76">
        <v>0</v>
      </c>
      <c r="E103" s="44">
        <v>0</v>
      </c>
      <c r="F103" s="73">
        <v>0</v>
      </c>
      <c r="G103" s="79">
        <v>0</v>
      </c>
      <c r="H103" s="75">
        <v>0</v>
      </c>
    </row>
    <row r="104" spans="1:8" ht="13.15" hidden="1" customHeight="1" x14ac:dyDescent="0.2">
      <c r="A104" s="40" t="s">
        <v>63</v>
      </c>
      <c r="B104" s="42" t="s">
        <v>64</v>
      </c>
      <c r="C104" s="43" t="s">
        <v>66</v>
      </c>
      <c r="D104" s="76">
        <f>G26+G47</f>
        <v>5500</v>
      </c>
      <c r="E104" s="77">
        <f>G30+G53</f>
        <v>3800</v>
      </c>
      <c r="F104" s="78">
        <f>G31+G54</f>
        <v>650</v>
      </c>
      <c r="G104" s="79">
        <f>G33+G56</f>
        <v>8350</v>
      </c>
      <c r="H104" s="80">
        <f>G36+G59</f>
        <v>3900</v>
      </c>
    </row>
    <row r="105" spans="1:8" ht="13.15" hidden="1" customHeight="1" x14ac:dyDescent="0.2">
      <c r="A105" s="40" t="s">
        <v>106</v>
      </c>
      <c r="B105" s="42" t="s">
        <v>19</v>
      </c>
      <c r="C105" s="43" t="s">
        <v>67</v>
      </c>
      <c r="D105" s="76">
        <f>G8+G26+G47</f>
        <v>8600</v>
      </c>
      <c r="E105" s="77">
        <f>G13+G30+G53</f>
        <v>4900</v>
      </c>
      <c r="F105" s="78">
        <f>G14+G31+G54</f>
        <v>850</v>
      </c>
      <c r="G105" s="79">
        <f>G16+G33+G56</f>
        <v>15650</v>
      </c>
      <c r="H105" s="80">
        <f>G19+G36+G59</f>
        <v>4900</v>
      </c>
    </row>
    <row r="106" spans="1:8" ht="13.15" hidden="1" customHeight="1" x14ac:dyDescent="0.2">
      <c r="A106" s="40"/>
      <c r="B106" s="41"/>
      <c r="C106" s="42" t="s">
        <v>81</v>
      </c>
      <c r="D106" s="43" t="s">
        <v>82</v>
      </c>
      <c r="E106" s="43" t="s">
        <v>121</v>
      </c>
      <c r="F106" s="44" t="s">
        <v>142</v>
      </c>
      <c r="G106" s="49"/>
      <c r="H106" s="50"/>
    </row>
    <row r="107" spans="1:8" ht="13.15" hidden="1" customHeight="1" x14ac:dyDescent="0.2">
      <c r="A107" s="40" t="s">
        <v>62</v>
      </c>
      <c r="B107" s="42" t="s">
        <v>64</v>
      </c>
      <c r="C107" s="42">
        <f>G5</f>
        <v>1</v>
      </c>
      <c r="D107" s="76">
        <v>0</v>
      </c>
      <c r="E107" s="43">
        <f>G10+G27</f>
        <v>5900</v>
      </c>
      <c r="F107" s="77">
        <f>G15+G32</f>
        <v>325</v>
      </c>
      <c r="G107" s="49"/>
      <c r="H107" s="50"/>
    </row>
    <row r="108" spans="1:8" ht="13.15" hidden="1" customHeight="1" x14ac:dyDescent="0.2">
      <c r="A108" s="20" t="s">
        <v>102</v>
      </c>
      <c r="B108" s="42" t="s">
        <v>64</v>
      </c>
      <c r="C108" s="42">
        <v>0</v>
      </c>
      <c r="D108" s="76">
        <v>0</v>
      </c>
      <c r="E108" s="43">
        <v>0</v>
      </c>
      <c r="F108" s="44">
        <v>0</v>
      </c>
      <c r="G108" s="49"/>
      <c r="H108" s="50"/>
    </row>
    <row r="109" spans="1:8" ht="13.15" hidden="1" customHeight="1" x14ac:dyDescent="0.2">
      <c r="A109" s="40" t="s">
        <v>63</v>
      </c>
      <c r="B109" s="42" t="s">
        <v>21</v>
      </c>
      <c r="C109" s="42">
        <v>0</v>
      </c>
      <c r="D109" s="76">
        <v>1</v>
      </c>
      <c r="E109" s="43">
        <f>G27+G50</f>
        <v>5400</v>
      </c>
      <c r="F109" s="77">
        <f>G32+G55</f>
        <v>325</v>
      </c>
      <c r="G109" s="49"/>
      <c r="H109" s="50"/>
    </row>
    <row r="110" spans="1:8" ht="13.15" hidden="1" customHeight="1" x14ac:dyDescent="0.2">
      <c r="A110" s="40" t="s">
        <v>106</v>
      </c>
      <c r="B110" s="42" t="s">
        <v>21</v>
      </c>
      <c r="C110" s="42">
        <f>G5</f>
        <v>1</v>
      </c>
      <c r="D110" s="76">
        <f>G44</f>
        <v>1</v>
      </c>
      <c r="E110" s="43">
        <f>G10+G27+G50</f>
        <v>9900</v>
      </c>
      <c r="F110" s="77">
        <f>G15+G32+G55</f>
        <v>425</v>
      </c>
      <c r="G110" s="49"/>
      <c r="H110" s="50"/>
    </row>
    <row r="111" spans="1:8" ht="13.15" hidden="1" customHeight="1" x14ac:dyDescent="0.2">
      <c r="A111" s="40"/>
      <c r="B111" s="42"/>
      <c r="C111" s="42"/>
      <c r="D111" s="76"/>
      <c r="E111" s="43"/>
      <c r="F111" s="44"/>
      <c r="G111" s="49"/>
      <c r="H111" s="50"/>
    </row>
    <row r="112" spans="1:8" ht="13.15" hidden="1" customHeight="1" x14ac:dyDescent="0.2">
      <c r="A112" s="111" t="s">
        <v>27</v>
      </c>
      <c r="B112" s="114" t="s">
        <v>139</v>
      </c>
      <c r="C112" s="114" t="s">
        <v>140</v>
      </c>
      <c r="D112" s="114" t="s">
        <v>141</v>
      </c>
      <c r="E112" s="67" t="s">
        <v>164</v>
      </c>
      <c r="F112" s="115" t="s">
        <v>165</v>
      </c>
      <c r="G112" s="116" t="s">
        <v>166</v>
      </c>
      <c r="H112" s="117" t="s">
        <v>167</v>
      </c>
    </row>
    <row r="113" spans="1:8" ht="13.15" hidden="1" customHeight="1" x14ac:dyDescent="0.2">
      <c r="A113" s="111" t="s">
        <v>62</v>
      </c>
      <c r="B113" s="114" t="s">
        <v>153</v>
      </c>
      <c r="C113" s="114" t="s">
        <v>19</v>
      </c>
      <c r="D113" s="114" t="s">
        <v>20</v>
      </c>
      <c r="E113" s="67" t="s">
        <v>64</v>
      </c>
      <c r="F113" s="67" t="s">
        <v>64</v>
      </c>
      <c r="G113" s="116" t="s">
        <v>64</v>
      </c>
      <c r="H113" s="117">
        <f>G8+G9+G26</f>
        <v>9900</v>
      </c>
    </row>
    <row r="114" spans="1:8" ht="13.15" hidden="1" customHeight="1" x14ac:dyDescent="0.2">
      <c r="A114" s="118" t="s">
        <v>102</v>
      </c>
      <c r="B114" s="114" t="s">
        <v>64</v>
      </c>
      <c r="C114" s="114" t="s">
        <v>64</v>
      </c>
      <c r="D114" s="114" t="s">
        <v>64</v>
      </c>
      <c r="E114" s="67" t="s">
        <v>64</v>
      </c>
      <c r="F114" s="67" t="s">
        <v>64</v>
      </c>
      <c r="G114" s="116" t="s">
        <v>64</v>
      </c>
      <c r="H114" s="117" t="s">
        <v>64</v>
      </c>
    </row>
    <row r="115" spans="1:8" ht="13.15" hidden="1" customHeight="1" x14ac:dyDescent="0.2">
      <c r="A115" s="111" t="s">
        <v>63</v>
      </c>
      <c r="B115" s="114" t="s">
        <v>64</v>
      </c>
      <c r="C115" s="114" t="s">
        <v>64</v>
      </c>
      <c r="D115" s="114" t="s">
        <v>20</v>
      </c>
      <c r="E115" s="67" t="s">
        <v>159</v>
      </c>
      <c r="F115" s="67" t="s">
        <v>160</v>
      </c>
      <c r="G115" s="116" t="s">
        <v>21</v>
      </c>
      <c r="H115" s="117">
        <f>G26+G47+G48+G49</f>
        <v>8900</v>
      </c>
    </row>
    <row r="116" spans="1:8" ht="13.15" hidden="1" customHeight="1" x14ac:dyDescent="0.2">
      <c r="A116" s="111" t="s">
        <v>106</v>
      </c>
      <c r="B116" s="114" t="s">
        <v>153</v>
      </c>
      <c r="C116" s="114" t="s">
        <v>19</v>
      </c>
      <c r="D116" s="114" t="s">
        <v>20</v>
      </c>
      <c r="E116" s="67" t="s">
        <v>159</v>
      </c>
      <c r="F116" s="67" t="s">
        <v>160</v>
      </c>
      <c r="G116" s="116" t="s">
        <v>21</v>
      </c>
      <c r="H116" s="117">
        <f>H113+H115</f>
        <v>18800</v>
      </c>
    </row>
    <row r="117" spans="1:8" ht="13.15" hidden="1" customHeight="1" x14ac:dyDescent="0.2">
      <c r="A117" s="40"/>
      <c r="B117" s="42"/>
      <c r="C117" s="42"/>
      <c r="D117" s="42"/>
      <c r="E117" s="76"/>
      <c r="F117" s="76"/>
      <c r="G117" s="73"/>
      <c r="H117" s="113"/>
    </row>
    <row r="118" spans="1:8" ht="13.15" hidden="1" customHeight="1" x14ac:dyDescent="0.2">
      <c r="A118" s="42" t="s">
        <v>57</v>
      </c>
      <c r="B118" s="42"/>
      <c r="C118" s="81">
        <f>G8</f>
        <v>3100</v>
      </c>
      <c r="D118" s="77">
        <f>E24</f>
        <v>0</v>
      </c>
      <c r="E118" s="76">
        <f>G19</f>
        <v>1000</v>
      </c>
      <c r="F118" s="44"/>
      <c r="G118" s="49"/>
      <c r="H118" s="50"/>
    </row>
    <row r="119" spans="1:8" ht="13.15" hidden="1" customHeight="1" x14ac:dyDescent="0.2">
      <c r="A119" s="42" t="s">
        <v>20</v>
      </c>
      <c r="B119" s="42"/>
      <c r="C119" s="81">
        <f>G26</f>
        <v>2300</v>
      </c>
      <c r="D119" s="44">
        <v>0</v>
      </c>
      <c r="E119" s="76">
        <f>G36</f>
        <v>500</v>
      </c>
      <c r="F119" s="44"/>
      <c r="G119" s="49"/>
      <c r="H119" s="50"/>
    </row>
    <row r="120" spans="1:8" ht="13.15" hidden="1" customHeight="1" x14ac:dyDescent="0.2">
      <c r="A120" s="76" t="s">
        <v>60</v>
      </c>
      <c r="B120" s="42"/>
      <c r="C120" s="81">
        <f>G47</f>
        <v>3200</v>
      </c>
      <c r="D120" s="77">
        <f>E42</f>
        <v>0</v>
      </c>
      <c r="E120" s="76">
        <f>G59</f>
        <v>3400</v>
      </c>
      <c r="F120" s="44"/>
      <c r="G120" s="49"/>
      <c r="H120" s="50"/>
    </row>
    <row r="121" spans="1:8" ht="13.15" hidden="1" customHeight="1" x14ac:dyDescent="0.2">
      <c r="A121" s="82" t="s">
        <v>64</v>
      </c>
      <c r="B121" s="42"/>
      <c r="C121" s="81">
        <v>0</v>
      </c>
      <c r="D121" s="77" t="str">
        <f>E65</f>
        <v>INVULLEN</v>
      </c>
      <c r="E121" s="76">
        <v>0</v>
      </c>
      <c r="F121" s="44"/>
      <c r="G121" s="49"/>
      <c r="H121" s="50"/>
    </row>
    <row r="122" spans="1:8" ht="13.15" customHeight="1" thickBot="1" x14ac:dyDescent="0.25">
      <c r="A122" s="40"/>
      <c r="B122" s="41"/>
      <c r="C122" s="42"/>
      <c r="D122" s="43"/>
      <c r="E122" s="43"/>
      <c r="F122" s="44"/>
      <c r="G122" s="49"/>
      <c r="H122" s="50"/>
    </row>
    <row r="123" spans="1:8" ht="30.6" customHeight="1" x14ac:dyDescent="0.2">
      <c r="A123" s="119" t="s">
        <v>148</v>
      </c>
      <c r="B123" s="120"/>
      <c r="C123" s="120"/>
      <c r="D123" s="120"/>
      <c r="E123" s="121"/>
      <c r="F123" s="121"/>
      <c r="G123" s="121"/>
      <c r="H123" s="19" t="s">
        <v>147</v>
      </c>
    </row>
    <row r="124" spans="1:8" ht="13.15" customHeight="1" x14ac:dyDescent="0.2">
      <c r="A124" s="83"/>
      <c r="B124" s="141" t="s">
        <v>100</v>
      </c>
      <c r="C124" s="141"/>
      <c r="D124" s="84"/>
      <c r="E124" s="84"/>
      <c r="F124" s="84"/>
      <c r="G124" s="84"/>
      <c r="H124" s="85"/>
    </row>
    <row r="125" spans="1:8" ht="13.15" customHeight="1" x14ac:dyDescent="0.2">
      <c r="A125" s="86" t="s">
        <v>3</v>
      </c>
      <c r="B125" s="87" t="s">
        <v>6</v>
      </c>
      <c r="C125" s="87" t="s">
        <v>87</v>
      </c>
      <c r="D125" s="142" t="s">
        <v>7</v>
      </c>
      <c r="E125" s="142"/>
      <c r="F125" s="88" t="s">
        <v>8</v>
      </c>
      <c r="G125" s="88" t="s">
        <v>9</v>
      </c>
      <c r="H125" s="89" t="s">
        <v>10</v>
      </c>
    </row>
    <row r="126" spans="1:8" ht="13.9" customHeight="1" x14ac:dyDescent="0.2">
      <c r="A126" s="26" t="s">
        <v>86</v>
      </c>
      <c r="B126" s="107"/>
      <c r="C126" s="108"/>
      <c r="D126" s="125"/>
      <c r="E126" s="126"/>
      <c r="F126" s="109"/>
      <c r="G126" s="109"/>
      <c r="H126" s="110"/>
    </row>
    <row r="127" spans="1:8" ht="13.9" customHeight="1" x14ac:dyDescent="0.2">
      <c r="A127" s="26" t="s">
        <v>88</v>
      </c>
      <c r="B127" s="107"/>
      <c r="C127" s="108"/>
      <c r="D127" s="125"/>
      <c r="E127" s="126"/>
      <c r="F127" s="109"/>
      <c r="G127" s="109"/>
      <c r="H127" s="110"/>
    </row>
    <row r="128" spans="1:8" ht="13.9" customHeight="1" x14ac:dyDescent="0.2">
      <c r="A128" s="26" t="s">
        <v>89</v>
      </c>
      <c r="B128" s="107"/>
      <c r="C128" s="108"/>
      <c r="D128" s="125"/>
      <c r="E128" s="126"/>
      <c r="F128" s="109"/>
      <c r="G128" s="109"/>
      <c r="H128" s="110"/>
    </row>
    <row r="129" spans="1:8" ht="13.9" customHeight="1" x14ac:dyDescent="0.2">
      <c r="A129" s="26" t="s">
        <v>90</v>
      </c>
      <c r="B129" s="107"/>
      <c r="C129" s="108"/>
      <c r="D129" s="125"/>
      <c r="E129" s="126"/>
      <c r="F129" s="109"/>
      <c r="G129" s="109"/>
      <c r="H129" s="110"/>
    </row>
    <row r="130" spans="1:8" ht="13.9" customHeight="1" x14ac:dyDescent="0.2">
      <c r="A130" s="26" t="s">
        <v>91</v>
      </c>
      <c r="B130" s="107"/>
      <c r="C130" s="108"/>
      <c r="D130" s="125"/>
      <c r="E130" s="126"/>
      <c r="F130" s="109"/>
      <c r="G130" s="109"/>
      <c r="H130" s="110"/>
    </row>
    <row r="131" spans="1:8" ht="13.15" customHeight="1" x14ac:dyDescent="0.2">
      <c r="A131" s="40"/>
      <c r="B131" s="41"/>
      <c r="C131" s="42"/>
      <c r="D131" s="43"/>
      <c r="E131" s="43"/>
      <c r="F131" s="44"/>
      <c r="G131" s="44"/>
      <c r="H131" s="45"/>
    </row>
    <row r="132" spans="1:8" ht="13.15" customHeight="1" x14ac:dyDescent="0.2">
      <c r="A132" s="83"/>
      <c r="B132" s="90"/>
      <c r="C132" s="90" t="s">
        <v>11</v>
      </c>
      <c r="D132" s="84"/>
      <c r="E132" s="84"/>
      <c r="F132" s="84"/>
      <c r="G132" s="84"/>
      <c r="H132" s="85"/>
    </row>
    <row r="133" spans="1:8" ht="13.15" customHeight="1" x14ac:dyDescent="0.2">
      <c r="A133" s="86" t="s">
        <v>3</v>
      </c>
      <c r="B133" s="91"/>
      <c r="C133" s="157" t="s">
        <v>12</v>
      </c>
      <c r="D133" s="157"/>
      <c r="E133" s="157"/>
      <c r="F133" s="157"/>
      <c r="G133" s="157"/>
      <c r="H133" s="158"/>
    </row>
    <row r="134" spans="1:8" ht="13.15" customHeight="1" x14ac:dyDescent="0.2">
      <c r="A134" s="92" t="s">
        <v>13</v>
      </c>
      <c r="B134" s="134" t="s">
        <v>99</v>
      </c>
      <c r="C134" s="135"/>
      <c r="D134" s="135"/>
      <c r="E134" s="135"/>
      <c r="F134" s="135"/>
      <c r="G134" s="135"/>
      <c r="H134" s="136"/>
    </row>
    <row r="135" spans="1:8" ht="13.15" customHeight="1" x14ac:dyDescent="0.2">
      <c r="A135" s="92">
        <v>0</v>
      </c>
      <c r="B135" s="134" t="s">
        <v>92</v>
      </c>
      <c r="C135" s="135"/>
      <c r="D135" s="135"/>
      <c r="E135" s="135"/>
      <c r="F135" s="135"/>
      <c r="G135" s="135"/>
      <c r="H135" s="136"/>
    </row>
    <row r="136" spans="1:8" ht="28.9" customHeight="1" x14ac:dyDescent="0.2">
      <c r="A136" s="92">
        <v>1</v>
      </c>
      <c r="B136" s="127" t="s">
        <v>37</v>
      </c>
      <c r="C136" s="128"/>
      <c r="D136" s="128"/>
      <c r="E136" s="128"/>
      <c r="F136" s="128"/>
      <c r="G136" s="128"/>
      <c r="H136" s="129"/>
    </row>
    <row r="137" spans="1:8" ht="27.6" customHeight="1" x14ac:dyDescent="0.2">
      <c r="A137" s="93">
        <v>2</v>
      </c>
      <c r="B137" s="149" t="s">
        <v>93</v>
      </c>
      <c r="C137" s="150"/>
      <c r="D137" s="150"/>
      <c r="E137" s="150"/>
      <c r="F137" s="150"/>
      <c r="G137" s="150"/>
      <c r="H137" s="151"/>
    </row>
    <row r="138" spans="1:8" ht="27.6" customHeight="1" x14ac:dyDescent="0.2">
      <c r="A138" s="93">
        <v>3</v>
      </c>
      <c r="B138" s="127" t="s">
        <v>40</v>
      </c>
      <c r="C138" s="128"/>
      <c r="D138" s="128"/>
      <c r="E138" s="128"/>
      <c r="F138" s="128"/>
      <c r="G138" s="128"/>
      <c r="H138" s="129"/>
    </row>
    <row r="139" spans="1:8" x14ac:dyDescent="0.2">
      <c r="A139" s="93">
        <v>4</v>
      </c>
      <c r="B139" s="127" t="s">
        <v>97</v>
      </c>
      <c r="C139" s="128"/>
      <c r="D139" s="128"/>
      <c r="E139" s="128"/>
      <c r="F139" s="128"/>
      <c r="G139" s="128"/>
      <c r="H139" s="129"/>
    </row>
    <row r="140" spans="1:8" ht="26.45" customHeight="1" x14ac:dyDescent="0.2">
      <c r="A140" s="93">
        <v>5</v>
      </c>
      <c r="B140" s="149" t="s">
        <v>149</v>
      </c>
      <c r="C140" s="150"/>
      <c r="D140" s="150"/>
      <c r="E140" s="150"/>
      <c r="F140" s="150"/>
      <c r="G140" s="150"/>
      <c r="H140" s="151"/>
    </row>
    <row r="141" spans="1:8" ht="26.45" customHeight="1" x14ac:dyDescent="0.2">
      <c r="A141" s="93">
        <v>6</v>
      </c>
      <c r="B141" s="127" t="s">
        <v>150</v>
      </c>
      <c r="C141" s="128"/>
      <c r="D141" s="128"/>
      <c r="E141" s="128"/>
      <c r="F141" s="128"/>
      <c r="G141" s="128"/>
      <c r="H141" s="129"/>
    </row>
    <row r="142" spans="1:8" x14ac:dyDescent="0.2">
      <c r="A142" s="93">
        <v>7</v>
      </c>
      <c r="B142" s="127" t="s">
        <v>118</v>
      </c>
      <c r="C142" s="128"/>
      <c r="D142" s="128"/>
      <c r="E142" s="128"/>
      <c r="F142" s="128"/>
      <c r="G142" s="128"/>
      <c r="H142" s="129"/>
    </row>
    <row r="143" spans="1:8" ht="26.45" customHeight="1" x14ac:dyDescent="0.2">
      <c r="A143" s="93">
        <v>8</v>
      </c>
      <c r="B143" s="149" t="s">
        <v>98</v>
      </c>
      <c r="C143" s="150"/>
      <c r="D143" s="150"/>
      <c r="E143" s="150"/>
      <c r="F143" s="150"/>
      <c r="G143" s="150"/>
      <c r="H143" s="151"/>
    </row>
    <row r="144" spans="1:8" ht="13.15" customHeight="1" x14ac:dyDescent="0.2">
      <c r="A144" s="93">
        <v>9</v>
      </c>
      <c r="B144" s="134" t="s">
        <v>18</v>
      </c>
      <c r="C144" s="135"/>
      <c r="D144" s="135"/>
      <c r="E144" s="135"/>
      <c r="F144" s="135"/>
      <c r="G144" s="135"/>
      <c r="H144" s="136"/>
    </row>
    <row r="145" spans="1:8" ht="13.15" customHeight="1" x14ac:dyDescent="0.2">
      <c r="A145" s="40"/>
      <c r="B145" s="41"/>
      <c r="C145" s="41"/>
      <c r="D145" s="94"/>
      <c r="E145" s="94"/>
      <c r="F145" s="94"/>
      <c r="G145" s="94"/>
      <c r="H145" s="75"/>
    </row>
    <row r="146" spans="1:8" ht="13.15" customHeight="1" x14ac:dyDescent="0.2">
      <c r="A146" s="40"/>
      <c r="B146" s="41"/>
      <c r="C146" s="148" t="s">
        <v>101</v>
      </c>
      <c r="D146" s="148"/>
      <c r="E146" s="148"/>
      <c r="F146" s="148"/>
      <c r="G146" s="94"/>
      <c r="H146" s="75"/>
    </row>
    <row r="147" spans="1:8" ht="13.15" customHeight="1" x14ac:dyDescent="0.2">
      <c r="A147" s="40"/>
      <c r="B147" s="41"/>
      <c r="C147" s="16" t="s">
        <v>14</v>
      </c>
      <c r="D147" s="137"/>
      <c r="E147" s="137"/>
      <c r="F147" s="137"/>
      <c r="G147" s="94"/>
      <c r="H147" s="75"/>
    </row>
    <row r="148" spans="1:8" ht="13.15" customHeight="1" x14ac:dyDescent="0.2">
      <c r="A148" s="40"/>
      <c r="B148" s="41"/>
      <c r="C148" s="16" t="s">
        <v>15</v>
      </c>
      <c r="D148" s="137"/>
      <c r="E148" s="137"/>
      <c r="F148" s="137"/>
      <c r="G148" s="94"/>
      <c r="H148" s="75"/>
    </row>
    <row r="149" spans="1:8" ht="13.15" customHeight="1" x14ac:dyDescent="0.2">
      <c r="A149" s="40"/>
      <c r="B149" s="41"/>
      <c r="C149" s="16" t="s">
        <v>16</v>
      </c>
      <c r="D149" s="137"/>
      <c r="E149" s="137"/>
      <c r="F149" s="137"/>
      <c r="G149" s="94"/>
      <c r="H149" s="75"/>
    </row>
    <row r="150" spans="1:8" ht="36.6" customHeight="1" thickBot="1" x14ac:dyDescent="0.25">
      <c r="A150" s="95"/>
      <c r="B150" s="96"/>
      <c r="C150" s="17" t="s">
        <v>17</v>
      </c>
      <c r="D150" s="138"/>
      <c r="E150" s="138"/>
      <c r="F150" s="138"/>
      <c r="G150" s="97"/>
      <c r="H150" s="98"/>
    </row>
    <row r="152" spans="1:8" x14ac:dyDescent="0.2">
      <c r="A152" s="99"/>
      <c r="B152" s="99"/>
      <c r="C152" s="99"/>
      <c r="D152" s="100"/>
      <c r="E152" s="100"/>
      <c r="F152" s="100"/>
      <c r="G152" s="100"/>
      <c r="H152" s="100"/>
    </row>
    <row r="153" spans="1:8" x14ac:dyDescent="0.2">
      <c r="A153" s="99"/>
      <c r="B153" s="99"/>
      <c r="C153" s="101"/>
      <c r="D153" s="102"/>
      <c r="E153" s="102"/>
      <c r="F153" s="102"/>
      <c r="G153" s="102"/>
      <c r="H153" s="100"/>
    </row>
  </sheetData>
  <sheetProtection algorithmName="SHA-512" hashValue="XkdfFjIM6iBLtMPeBEzvVCVjbWz4K6d9+6OwTxlp+G82vB90FNg8sbDgadsDCcirb3wAkrYAYePsd5ruvolQtQ==" saltValue="tXlPa1cCUrKKY6IgXdyppQ==" spinCount="100000" sheet="1" objects="1" scenarios="1" selectLockedCells="1"/>
  <mergeCells count="55">
    <mergeCell ref="K2:K8"/>
    <mergeCell ref="A2:H2"/>
    <mergeCell ref="A1:D1"/>
    <mergeCell ref="F1:G1"/>
    <mergeCell ref="C133:H133"/>
    <mergeCell ref="A41:H41"/>
    <mergeCell ref="B42:H42"/>
    <mergeCell ref="B45:H45"/>
    <mergeCell ref="B51:H51"/>
    <mergeCell ref="B57:H57"/>
    <mergeCell ref="B79:H79"/>
    <mergeCell ref="B85:H85"/>
    <mergeCell ref="A64:D64"/>
    <mergeCell ref="B66:H66"/>
    <mergeCell ref="B70:H70"/>
    <mergeCell ref="E64:G64"/>
    <mergeCell ref="C146:F146"/>
    <mergeCell ref="B134:H134"/>
    <mergeCell ref="B137:H137"/>
    <mergeCell ref="B138:H138"/>
    <mergeCell ref="B143:H143"/>
    <mergeCell ref="B144:H144"/>
    <mergeCell ref="B141:H141"/>
    <mergeCell ref="B140:H140"/>
    <mergeCell ref="D147:F147"/>
    <mergeCell ref="D148:F148"/>
    <mergeCell ref="D149:F149"/>
    <mergeCell ref="D150:F150"/>
    <mergeCell ref="B3:H3"/>
    <mergeCell ref="B6:H6"/>
    <mergeCell ref="B142:H142"/>
    <mergeCell ref="B124:C124"/>
    <mergeCell ref="D126:E126"/>
    <mergeCell ref="D125:E125"/>
    <mergeCell ref="B17:H17"/>
    <mergeCell ref="A23:H23"/>
    <mergeCell ref="B24:H24"/>
    <mergeCell ref="B28:H28"/>
    <mergeCell ref="B34:H34"/>
    <mergeCell ref="B11:H11"/>
    <mergeCell ref="D127:E127"/>
    <mergeCell ref="B136:H136"/>
    <mergeCell ref="B139:H139"/>
    <mergeCell ref="A72:A77"/>
    <mergeCell ref="A87:A90"/>
    <mergeCell ref="B135:H135"/>
    <mergeCell ref="D128:E128"/>
    <mergeCell ref="D129:E129"/>
    <mergeCell ref="D130:E130"/>
    <mergeCell ref="A40:D40"/>
    <mergeCell ref="E40:G40"/>
    <mergeCell ref="A123:D123"/>
    <mergeCell ref="E123:G123"/>
    <mergeCell ref="E65:G65"/>
    <mergeCell ref="A65:D65"/>
  </mergeCells>
  <dataValidations count="2">
    <dataValidation operator="lessThanOrEqual" allowBlank="1" showInputMessage="1" showErrorMessage="1" sqref="C133 G12:H12 C4:H4 F5 C7:H7 C131 E13:E15 F18:F19 B125 E131 C12:E12 F12:F16 C18:D19 E18 G18:H22 C20:F22 C35:D36 E35 G29:H29 C25:H25 F35:F36 C29:E29 C58:D60 B107:B121 G35:H39 E53:E55 F58:F60 E58 G52:H52 C43:H43 F44 C46:H46 E30:E32 C52:E52 F26:F27 F47:F50 C61:F63 E86 G80:H80 C67:H67 D125:D131 C71:H71 F52:F56 C80:E80 F72:F78 F80:F84 F125:H131 F68:F69 B101:G105 E81:E83 H100 B134:B143 G86:G100 A118:A121 F92:F97 C91:F91 C98:F100 B92:D96 F29:F33 C37:F39 F86:F90 G58:H63 C86:D90 H86:H96 C106:H122 F8:F10" xr:uid="{00000000-0002-0000-0100-000000000000}"/>
    <dataValidation type="list" allowBlank="1" showInputMessage="1" showErrorMessage="1" sqref="F1:G1" xr:uid="{00000000-0002-0000-0100-000001000000}">
      <formula1>$I$2:$I$5</formula1>
    </dataValidation>
  </dataValidations>
  <pageMargins left="0.7" right="0.7" top="0.75" bottom="0.75" header="0.3" footer="0.3"/>
  <pageSetup paperSize="9" scale="59" fitToHeight="0" orientation="landscape" r:id="rId1"/>
  <headerFooter>
    <oddHeader>&amp;L&amp;"Century Gothic,Vet"&amp;14&amp;F&amp;R&amp;"Century Gothic,Vet"&amp;14&amp;A</oddHeader>
    <oddFooter xml:space="preserve">&amp;L&amp;"Century Gothic,Standaard"&amp;8&amp;F
Afdrukdatum: &amp;D
Pagina &amp;P van &amp;N&amp;R&amp;"Century Gothic,Vet"&amp;12United Quality&amp;"Century Gothic,Standaard"&amp;10
&amp;"Century Gothic,Cursief"&amp;8Aanbestedingen door materiedeskundigen </oddFooter>
  </headerFooter>
  <rowBreaks count="3" manualBreakCount="3">
    <brk id="39" max="9" man="1"/>
    <brk id="63" max="9" man="1"/>
    <brk id="121" max="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ECE8FA657B7A43A455A9515604E2E6" ma:contentTypeVersion="10" ma:contentTypeDescription="Een nieuw document maken." ma:contentTypeScope="" ma:versionID="05fd7a9923624d6d4736e1bcffa0d0a5">
  <xsd:schema xmlns:xsd="http://www.w3.org/2001/XMLSchema" xmlns:xs="http://www.w3.org/2001/XMLSchema" xmlns:p="http://schemas.microsoft.com/office/2006/metadata/properties" xmlns:ns3="1d421179-8c08-4db4-b0af-29d741dbbac8" xmlns:ns4="8e79c511-7bb4-4b3a-9f86-9199c99afddc" targetNamespace="http://schemas.microsoft.com/office/2006/metadata/properties" ma:root="true" ma:fieldsID="0469fb8a884bc443910ae81956c408e2" ns3:_="" ns4:_="">
    <xsd:import namespace="1d421179-8c08-4db4-b0af-29d741dbbac8"/>
    <xsd:import namespace="8e79c511-7bb4-4b3a-9f86-9199c99afdd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4:SharedWithUsers" minOccurs="0"/>
                <xsd:element ref="ns4:SharedWithDetails" minOccurs="0"/>
                <xsd:element ref="ns4:SharingHintHash"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421179-8c08-4db4-b0af-29d741dbba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79c511-7bb4-4b3a-9f86-9199c99afddc" elementFormDefault="qualified">
    <xsd:import namespace="http://schemas.microsoft.com/office/2006/documentManagement/types"/>
    <xsd:import namespace="http://schemas.microsoft.com/office/infopath/2007/PartnerControls"/>
    <xsd:element name="SharedWithUsers" ma:index="12"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Gedeeld met details" ma:internalName="SharedWithDetails" ma:readOnly="true">
      <xsd:simpleType>
        <xsd:restriction base="dms:Note">
          <xsd:maxLength value="255"/>
        </xsd:restriction>
      </xsd:simpleType>
    </xsd:element>
    <xsd:element name="SharingHintHash" ma:index="14" nillable="true" ma:displayName="Hint-hash dele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AFD7E04-FA9F-4F27-8D81-D24FBA1077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421179-8c08-4db4-b0af-29d741dbbac8"/>
    <ds:schemaRef ds:uri="8e79c511-7bb4-4b3a-9f86-9199c99afd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8B24E4A-99E9-4374-951E-3F80A5FBA5F0}">
  <ds:schemaRefs>
    <ds:schemaRef ds:uri="http://schemas.microsoft.com/sharepoint/v3/contenttype/forms"/>
  </ds:schemaRefs>
</ds:datastoreItem>
</file>

<file path=customXml/itemProps3.xml><?xml version="1.0" encoding="utf-8"?>
<ds:datastoreItem xmlns:ds="http://schemas.openxmlformats.org/officeDocument/2006/customXml" ds:itemID="{1F3C889A-2C5F-4A64-8635-E101C10257A8}">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8e79c511-7bb4-4b3a-9f86-9199c99afddc"/>
    <ds:schemaRef ds:uri="1d421179-8c08-4db4-b0af-29d741dbbac8"/>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2</vt:i4>
      </vt:variant>
    </vt:vector>
  </HeadingPairs>
  <TitlesOfParts>
    <vt:vector size="4" baseType="lpstr">
      <vt:lpstr>T0 Voorblad</vt:lpstr>
      <vt:lpstr>T10 Prijzenblad P1, P2 &amp; P3</vt:lpstr>
      <vt:lpstr>'T0 Voorblad'!Afdrukbereik</vt:lpstr>
      <vt:lpstr>'T10 Prijzenblad P1, P2 &amp; P3'!Afdrukbereik</vt:lpstr>
    </vt:vector>
  </TitlesOfParts>
  <Company>CloudedHosting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Geert Lubbers</dc:creator>
  <cp:lastModifiedBy>Marjolein Pluim</cp:lastModifiedBy>
  <cp:lastPrinted>2019-07-22T11:07:32Z</cp:lastPrinted>
  <dcterms:created xsi:type="dcterms:W3CDTF">2019-01-23T09:30:55Z</dcterms:created>
  <dcterms:modified xsi:type="dcterms:W3CDTF">2019-10-15T12:33:14Z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0x010100D7ECE8FA657B7A43A455A9515604E2E6</vt:lpwstr>
  </property>
</Properties>
</file>