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7490" windowHeight="11010" tabRatio="987" firstSheet="1" activeTab="3"/>
  </bookViews>
  <sheets>
    <sheet name="Сметки" sheetId="1" state="hidden" r:id="rId1"/>
    <sheet name="Хр.Смирненски" sheetId="2" r:id="rId2"/>
    <sheet name="Г. Кирков" sheetId="3" r:id="rId3"/>
    <sheet name="Милеви скали" sheetId="4" r:id="rId4"/>
  </sheets>
  <definedNames/>
  <calcPr fullCalcOnLoad="1"/>
</workbook>
</file>

<file path=xl/sharedStrings.xml><?xml version="1.0" encoding="utf-8"?>
<sst xmlns="http://schemas.openxmlformats.org/spreadsheetml/2006/main" count="355" uniqueCount="95">
  <si>
    <t>изкоп</t>
  </si>
  <si>
    <t>изкоп бордюр</t>
  </si>
  <si>
    <t>плътен асфалтобетон 4см</t>
  </si>
  <si>
    <t>ПОДГОТВИТЕЛНИ И ЗЕМНИ РАБОТИ</t>
  </si>
  <si>
    <t>Поз. No</t>
  </si>
  <si>
    <t>Наименование на СМР</t>
  </si>
  <si>
    <t>Ед. мярка</t>
  </si>
  <si>
    <t>Колич.</t>
  </si>
  <si>
    <t>Ед.цена</t>
  </si>
  <si>
    <t>Стойност</t>
  </si>
  <si>
    <t>Изкоп  на земни почви и неподходящ материал за оформяне на земно легло,вкл. извозване на стр. отпадък</t>
  </si>
  <si>
    <t>m3</t>
  </si>
  <si>
    <t>Разваляне на съществуваща тротоарна конструкция (вкл. извозване до депо)</t>
  </si>
  <si>
    <t>Премахване на съществуващи бордюри (вкл. товарене и извозване до депо)</t>
  </si>
  <si>
    <t>m</t>
  </si>
  <si>
    <r>
      <t>Уплътняване на земно легло до Е</t>
    </r>
    <r>
      <rPr>
        <sz val="8"/>
        <color indexed="8"/>
        <rFont val="Verdana"/>
        <family val="2"/>
      </rPr>
      <t>0</t>
    </r>
    <r>
      <rPr>
        <sz val="10"/>
        <color indexed="8"/>
        <rFont val="Verdana"/>
        <family val="2"/>
      </rPr>
      <t>=30 Mpa</t>
    </r>
  </si>
  <si>
    <t>m2</t>
  </si>
  <si>
    <t>Фрезоване на съществуваща асфалтобетонова настилка (вкл. извозване до депо)</t>
  </si>
  <si>
    <t>Предварителни ремонтни работи по запълване на вдлъбнатини и неравности с неплътен асфалтобетон</t>
  </si>
  <si>
    <t>ПЪТНИ И АСФАЛТОВИ РАБОТИ</t>
  </si>
  <si>
    <t>t</t>
  </si>
  <si>
    <t>Втори битумен разлив</t>
  </si>
  <si>
    <t xml:space="preserve">Първи битумен разлив </t>
  </si>
  <si>
    <t>Циментова замазка</t>
  </si>
  <si>
    <t>НАПРАВА НА ТРОТОАРИ</t>
  </si>
  <si>
    <t>Пясък или трошен камък фракция 0-5 mm с деб. 5 cm</t>
  </si>
  <si>
    <t>Сортиран трош. камък  фракция (15-25mm) с деб. 20 cm</t>
  </si>
  <si>
    <t>Сортиран трош. камък  фракция (0-63mm) с деб. 15 cm</t>
  </si>
  <si>
    <t>Доставка и полагане на бет. пътни бордюри 18/35</t>
  </si>
  <si>
    <t>Доставка и полагане на бет. градински бордюри 8/16/50</t>
  </si>
  <si>
    <t>Доставка и полагане на подложен бетон В10 за бордюри</t>
  </si>
  <si>
    <t>Запълване на бордюрните фуги с цименто - пясъчен разтвор</t>
  </si>
  <si>
    <t>ОТВОДНЯВАНЕ И ПРИНАДЛЕЖНОСТИ НА ПЪТЯ</t>
  </si>
  <si>
    <t>Изграждане на уличен отток</t>
  </si>
  <si>
    <t>бр.</t>
  </si>
  <si>
    <r>
      <t xml:space="preserve">Доставка и полагане отводнителни PVC тръби </t>
    </r>
    <r>
      <rPr>
        <i/>
        <sz val="10"/>
        <rFont val="Verdana"/>
        <family val="2"/>
      </rPr>
      <t>ф</t>
    </r>
    <r>
      <rPr>
        <sz val="10"/>
        <rFont val="Verdana"/>
        <family val="2"/>
      </rPr>
      <t xml:space="preserve">160мм </t>
    </r>
  </si>
  <si>
    <t>Подмяна на решетки на съществуващи улични оттоци и корекция до проектно ниво</t>
  </si>
  <si>
    <t>Почистване на съществуващи улични оттоци</t>
  </si>
  <si>
    <t>Корекция на съществ. ревизионни шахти до проектно ниво</t>
  </si>
  <si>
    <t>Корекция на съществ.спирателен кран до проектно ниво</t>
  </si>
  <si>
    <t>ОБЩО:</t>
  </si>
  <si>
    <t>СЪСТАВИЛ:....................................</t>
  </si>
  <si>
    <t>Разваляне на съществуваща паважна настилка и пясъчна подложка (вкл. извозване до депо)</t>
  </si>
  <si>
    <t>1007*</t>
  </si>
  <si>
    <t>Разваляне на съществуваща конструкция под паважна настилка (вкл. извозване до депо)</t>
  </si>
  <si>
    <t>1008*</t>
  </si>
  <si>
    <t>1105*</t>
  </si>
  <si>
    <t>1106*</t>
  </si>
  <si>
    <t xml:space="preserve">Основа от баластра с деб.10-15см </t>
  </si>
  <si>
    <t>Изравнителен пласт от неплътен асфалтобетон 4-6см, E=950 Мpa</t>
  </si>
  <si>
    <t>Хидроизолация - 4,5mm. битумна, с посипка</t>
  </si>
  <si>
    <t>Плътен асфалтобетон за износващ пласт- 4 см, Е=1300 Mpa</t>
  </si>
  <si>
    <t>Изравнителен пласт от неплътен асфалтобетон 4 - 6см, E=950 Mpa</t>
  </si>
  <si>
    <t>Хидроизолация - 4,5мм, битумна, с посипка</t>
  </si>
  <si>
    <t>Плътен асфалтобетон за износващ пласт - 4 см, Е=1300 MPa</t>
  </si>
  <si>
    <t>Плътен асфалтобетон за износващ пласт - 4см, Е=1300 Mpa</t>
  </si>
  <si>
    <t>Изравнителен пласт от неплътен асфалтобетон 4 - 6см, E=950 Мpa</t>
  </si>
  <si>
    <t>Бетонен паваж тип "Бехатон" -8см и тактилни ленти от плочи с дебелина 4см.</t>
  </si>
  <si>
    <t>ОБЕКТ: УЛИЦА "ХРИСТО СМИРНЕНСКИ", ЗОНА "АСФАЛТОВА БАЗА"</t>
  </si>
  <si>
    <t>ЧАСТ: ПЪТНА</t>
  </si>
  <si>
    <t>ОБЕКТ: УЛИЦА "МИЛЕВИ СКАЛИ", ЗОНА "АСФАЛТОВА БАЗА"</t>
  </si>
  <si>
    <t>ОБЕКТ: УЛИЦА "ГЕОРГИ КИРКОВ", ЗОНА "АСФАЛТОВА БАЗА"</t>
  </si>
  <si>
    <t>Почистване на бетонова плоча  и тротоарни конзоли при реконструиране на пътни ленти върху мост/обрушване/</t>
  </si>
  <si>
    <t>Циментова замазка на плоча на мост - 4-6 см</t>
  </si>
  <si>
    <t>Стоманобетонова настилка от бетон В30 и армировъчна мрежа ф8 15/15 см на тротоарни конзоли на мост - 4-8 см</t>
  </si>
  <si>
    <t>Доставка и монтаж на стоманен предпазен парапет по детайл - за мост</t>
  </si>
  <si>
    <t>Демонтаж предпазен парапет на мост</t>
  </si>
  <si>
    <t>ХОРИЗОНТАЛНА И ВЕРТИКАЛНА МАРКИРОВКА</t>
  </si>
  <si>
    <t>ДДС 20%</t>
  </si>
  <si>
    <t>ВСИЧКО</t>
  </si>
  <si>
    <t>Основа от битумизиран трошен камък , Е= 800 Мpa, С ДЕБЕЛИНА5СМ</t>
  </si>
  <si>
    <t>ЧАСТ: ПЪТНА -коригирана</t>
  </si>
  <si>
    <t>Основа от сортиран трошен камък (15-25) с деб.12см, Е= 450 Мpa</t>
  </si>
  <si>
    <t>Основа от трошен камък (25-40) с деб.20см, Е= 450 Мpa</t>
  </si>
  <si>
    <t>Основа от трошен камък (25-40) с деб.20см, Е= 3450 Мpa</t>
  </si>
  <si>
    <t>Предварителни ремонтни работи по запълване на вдлъбнатини и неравности с неплътен асфалтобетон 20%</t>
  </si>
  <si>
    <t>м2</t>
  </si>
  <si>
    <t>Разваляне на съществуваща конструкция под паважна настилка (вкл. извозване до депо) 40см</t>
  </si>
  <si>
    <t>Основа от трошен камък (15-25) с деб.12см, Е= 450 Мpa</t>
  </si>
  <si>
    <t>Почистване бетон на тротоарни конзоли /обрушване/</t>
  </si>
  <si>
    <t>Доставка и полагане на хоризонтална маркировка от бяла боя, съгласно БДС 11925-80, включително всички свързани с това разходи - машинно</t>
  </si>
  <si>
    <t>Доставка и полагане на хоризонтална маркировка от бяла боя, съгласно БДС 11925-80, включително всички свързани с това разходи - ръчно</t>
  </si>
  <si>
    <t>Доставка и монтаж на стандартни, рефлектиращи пътни знаци, клас-2, II-ри типоразмер, съгласно БДС 1517-74, включително всички свързани с това разходи.</t>
  </si>
  <si>
    <t>Укрепване на стандартни знаци, тръбни стойки ф 60   L = 3.0 м' , включително всички свързани с това разходи.</t>
  </si>
  <si>
    <t>* означава, че количеството е за случай, при който се разваля съществуващата основа под паважната настилка.  Предвидени са 50% от общото количество на стария паваж</t>
  </si>
  <si>
    <t xml:space="preserve"> /подпис и печат/</t>
  </si>
  <si>
    <t>Участник:....................................</t>
  </si>
  <si>
    <t>КОЛИЧЕСТВЕНА СМЕТКА ЗА ПРОЕКТ:  "Нова визия на централна градска част, местата за отдих, ремонт и реконструкция на улична мрежа в град Велинград“</t>
  </si>
  <si>
    <t>ДДС</t>
  </si>
  <si>
    <t>Общо с ДДС</t>
  </si>
  <si>
    <t xml:space="preserve"> /подпис и печат /</t>
  </si>
  <si>
    <t>Участник:</t>
  </si>
  <si>
    <t xml:space="preserve">* означава, че количеството е за случай, при който се разваля съществуващата основа под паважната настилка.  Предвидени са 10% от общото количество </t>
  </si>
  <si>
    <t>КОЛИЧЕСТВЕНА СМЕТКА ЗА ПРОЕКТ:  „Нова визия на централна градска част, местата за отдих, ремонт и реконструкция на улична мрежа в град Велинград“</t>
  </si>
  <si>
    <t xml:space="preserve">                              Участник: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</si>
</sst>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3">
    <font>
      <sz val="11"/>
      <color indexed="8"/>
      <name val="Calibri"/>
      <family val="0"/>
    </font>
    <font>
      <sz val="12"/>
      <name val="Times New Roman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1"/>
      <color indexed="8"/>
      <name val="Verdana"/>
      <family val="2"/>
    </font>
    <font>
      <b/>
      <i/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name val="Arial"/>
      <family val="2"/>
    </font>
    <font>
      <b/>
      <i/>
      <sz val="10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8"/>
      <color indexed="8"/>
      <name val="Verdana"/>
      <family val="2"/>
    </font>
    <font>
      <i/>
      <sz val="10"/>
      <name val="Verdana"/>
      <family val="2"/>
    </font>
    <font>
      <b/>
      <sz val="10"/>
      <name val="Arial"/>
      <family val="2"/>
    </font>
    <font>
      <sz val="10"/>
      <name val="Arial"/>
      <family val="0"/>
    </font>
    <font>
      <b/>
      <sz val="9"/>
      <color indexed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1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7" borderId="2" applyNumberFormat="0" applyAlignment="0" applyProtection="0"/>
    <xf numFmtId="0" fontId="16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1" borderId="6" applyNumberFormat="0" applyAlignment="0" applyProtection="0"/>
    <xf numFmtId="0" fontId="14" fillId="21" borderId="2" applyNumberFormat="0" applyAlignment="0" applyProtection="0"/>
    <xf numFmtId="0" fontId="19" fillId="22" borderId="7" applyNumberFormat="0" applyAlignment="0" applyProtection="0"/>
    <xf numFmtId="0" fontId="20" fillId="3" borderId="0" applyNumberFormat="0" applyBorder="0" applyAlignment="0" applyProtection="0"/>
    <xf numFmtId="0" fontId="12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6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2" fontId="8" fillId="24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2" fontId="8" fillId="24" borderId="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4" fillId="25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3.7109375" style="0" customWidth="1"/>
    <col min="2" max="2" width="12.8515625" style="0" customWidth="1"/>
    <col min="3" max="3" width="11.28125" style="0" customWidth="1"/>
    <col min="6" max="6" width="9.57421875" style="0" bestFit="1" customWidth="1"/>
  </cols>
  <sheetData>
    <row r="2" spans="1:4" ht="15">
      <c r="A2" t="s">
        <v>0</v>
      </c>
      <c r="B2">
        <v>5</v>
      </c>
      <c r="C2">
        <v>0.58</v>
      </c>
      <c r="D2">
        <f>B2*C2</f>
        <v>2.9</v>
      </c>
    </row>
    <row r="3" spans="2:4" ht="15">
      <c r="B3">
        <v>3</v>
      </c>
      <c r="C3">
        <v>0.5</v>
      </c>
      <c r="D3">
        <f>B3*C3</f>
        <v>1.5</v>
      </c>
    </row>
    <row r="4" spans="1:5" ht="15">
      <c r="A4">
        <v>62</v>
      </c>
      <c r="D4">
        <f>SUM(D2:D3)</f>
        <v>4.4</v>
      </c>
      <c r="E4">
        <f>A4*D4</f>
        <v>272.8</v>
      </c>
    </row>
    <row r="5" ht="15">
      <c r="A5" t="s">
        <v>1</v>
      </c>
    </row>
    <row r="6" spans="1:5" ht="15">
      <c r="A6">
        <f>36+37+25</f>
        <v>98</v>
      </c>
      <c r="B6">
        <v>0.12</v>
      </c>
      <c r="E6">
        <f>A6*B6</f>
        <v>11.76</v>
      </c>
    </row>
    <row r="10" spans="1:4" ht="15">
      <c r="A10" s="17" t="s">
        <v>2</v>
      </c>
      <c r="B10" s="18"/>
      <c r="C10" s="18"/>
      <c r="D10" s="19"/>
    </row>
    <row r="11" spans="1:4" ht="15">
      <c r="A11" s="20"/>
      <c r="B11" s="21"/>
      <c r="C11" s="21"/>
      <c r="D11" s="22"/>
    </row>
    <row r="12" spans="1:4" ht="15">
      <c r="A12" s="20"/>
      <c r="B12" s="21">
        <f>62*5*0.05</f>
        <v>15.5</v>
      </c>
      <c r="C12" s="21">
        <f>B12*2.4</f>
        <v>37.199999999999996</v>
      </c>
      <c r="D12" s="22"/>
    </row>
    <row r="13" spans="1:4" ht="15">
      <c r="A13" s="23"/>
      <c r="B13" s="24"/>
      <c r="C13" s="24"/>
      <c r="D13" s="25"/>
    </row>
  </sheetData>
  <sheetProtection/>
  <printOptions/>
  <pageMargins left="0.6993055555555555" right="0.6993055555555555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F56"/>
  <sheetViews>
    <sheetView zoomScale="160" zoomScaleNormal="160" zoomScalePageLayoutView="0" workbookViewId="0" topLeftCell="A20">
      <selection activeCell="F50" sqref="F50"/>
    </sheetView>
  </sheetViews>
  <sheetFormatPr defaultColWidth="9.140625" defaultRowHeight="15"/>
  <cols>
    <col min="1" max="1" width="6.57421875" style="2" customWidth="1"/>
    <col min="2" max="2" width="36.00390625" style="3" customWidth="1"/>
    <col min="3" max="3" width="8.140625" style="2" customWidth="1"/>
    <col min="4" max="4" width="12.140625" style="2" customWidth="1"/>
    <col min="5" max="5" width="10.140625" style="2" customWidth="1"/>
    <col min="6" max="6" width="16.140625" style="2" customWidth="1"/>
    <col min="7" max="16384" width="9.140625" style="2" customWidth="1"/>
  </cols>
  <sheetData>
    <row r="1" spans="1:6" ht="27" customHeight="1">
      <c r="A1" s="54" t="s">
        <v>87</v>
      </c>
      <c r="B1" s="54"/>
      <c r="C1" s="54"/>
      <c r="D1" s="54"/>
      <c r="E1" s="54"/>
      <c r="F1" s="54"/>
    </row>
    <row r="2" spans="1:6" ht="15" customHeight="1">
      <c r="A2" s="54" t="s">
        <v>58</v>
      </c>
      <c r="B2" s="54"/>
      <c r="C2" s="54"/>
      <c r="D2" s="54"/>
      <c r="E2" s="54"/>
      <c r="F2" s="54"/>
    </row>
    <row r="3" spans="1:6" ht="15" customHeight="1">
      <c r="A3" s="55" t="s">
        <v>59</v>
      </c>
      <c r="B3" s="55"/>
      <c r="C3" s="55"/>
      <c r="D3" s="55"/>
      <c r="E3" s="55"/>
      <c r="F3" s="55"/>
    </row>
    <row r="4" spans="1:6" ht="15" customHeight="1">
      <c r="A4" s="36"/>
      <c r="B4" s="36"/>
      <c r="C4" s="36"/>
      <c r="D4" s="36"/>
      <c r="E4" s="36"/>
      <c r="F4" s="36"/>
    </row>
    <row r="5" spans="1:6" ht="18.75" customHeight="1">
      <c r="A5" s="52" t="s">
        <v>3</v>
      </c>
      <c r="B5" s="53"/>
      <c r="C5" s="53"/>
      <c r="D5" s="53"/>
      <c r="E5" s="53"/>
      <c r="F5" s="53"/>
    </row>
    <row r="6" spans="1:6" s="1" customFormat="1" ht="25.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</row>
    <row r="7" spans="1:6" ht="51">
      <c r="A7" s="15">
        <v>1000</v>
      </c>
      <c r="B7" s="33" t="s">
        <v>10</v>
      </c>
      <c r="C7" s="15" t="s">
        <v>11</v>
      </c>
      <c r="D7" s="6">
        <f>D10*0.19</f>
        <v>368.6</v>
      </c>
      <c r="E7" s="6"/>
      <c r="F7" s="7"/>
    </row>
    <row r="8" spans="1:6" ht="38.25">
      <c r="A8" s="15">
        <f>A7+1</f>
        <v>1001</v>
      </c>
      <c r="B8" s="33" t="s">
        <v>12</v>
      </c>
      <c r="C8" s="15" t="s">
        <v>11</v>
      </c>
      <c r="D8" s="6">
        <f>D24*0.14</f>
        <v>286.37280000000004</v>
      </c>
      <c r="E8" s="6"/>
      <c r="F8" s="7"/>
    </row>
    <row r="9" spans="1:6" ht="38.25">
      <c r="A9" s="15">
        <f>A8+1</f>
        <v>1002</v>
      </c>
      <c r="B9" s="34" t="s">
        <v>13</v>
      </c>
      <c r="C9" s="15" t="s">
        <v>14</v>
      </c>
      <c r="D9" s="6">
        <v>1284</v>
      </c>
      <c r="E9" s="6"/>
      <c r="F9" s="7"/>
    </row>
    <row r="10" spans="1:6" ht="25.5">
      <c r="A10" s="15">
        <f>A9+1</f>
        <v>1003</v>
      </c>
      <c r="B10" s="26" t="s">
        <v>15</v>
      </c>
      <c r="C10" s="15" t="s">
        <v>16</v>
      </c>
      <c r="D10" s="6">
        <v>1940</v>
      </c>
      <c r="E10" s="6"/>
      <c r="F10" s="7"/>
    </row>
    <row r="11" spans="1:6" ht="38.25">
      <c r="A11" s="15">
        <f>A10+1</f>
        <v>1004</v>
      </c>
      <c r="B11" s="35" t="s">
        <v>17</v>
      </c>
      <c r="C11" s="15" t="s">
        <v>11</v>
      </c>
      <c r="D11" s="6">
        <v>243.86</v>
      </c>
      <c r="E11" s="6"/>
      <c r="F11" s="7"/>
    </row>
    <row r="12" spans="1:6" ht="51">
      <c r="A12" s="15">
        <f>A11+1</f>
        <v>1005</v>
      </c>
      <c r="B12" s="26" t="s">
        <v>18</v>
      </c>
      <c r="C12" s="15" t="s">
        <v>16</v>
      </c>
      <c r="D12" s="6">
        <f>SUM(D17*0.2)</f>
        <v>1038</v>
      </c>
      <c r="E12" s="6"/>
      <c r="F12" s="7"/>
    </row>
    <row r="13" spans="1:6" ht="25.5">
      <c r="A13" s="15">
        <v>1006</v>
      </c>
      <c r="B13" s="26" t="s">
        <v>66</v>
      </c>
      <c r="C13" s="15" t="s">
        <v>14</v>
      </c>
      <c r="D13" s="6">
        <v>26</v>
      </c>
      <c r="E13" s="6"/>
      <c r="F13" s="7"/>
    </row>
    <row r="14" spans="1:6" ht="12.75">
      <c r="A14" s="50" t="s">
        <v>19</v>
      </c>
      <c r="B14" s="51"/>
      <c r="C14" s="51"/>
      <c r="D14" s="51"/>
      <c r="E14" s="51"/>
      <c r="F14" s="51"/>
    </row>
    <row r="15" spans="1:6" ht="25.5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9</v>
      </c>
    </row>
    <row r="16" spans="1:6" ht="38.25">
      <c r="A16" s="15">
        <v>1100</v>
      </c>
      <c r="B16" s="26" t="s">
        <v>51</v>
      </c>
      <c r="C16" s="15" t="s">
        <v>20</v>
      </c>
      <c r="D16" s="7">
        <f>D17*0.04*2.4</f>
        <v>498.23999999999995</v>
      </c>
      <c r="E16" s="6"/>
      <c r="F16" s="7"/>
    </row>
    <row r="17" spans="1:6" ht="12.75">
      <c r="A17" s="15">
        <v>1101</v>
      </c>
      <c r="B17" s="26" t="s">
        <v>21</v>
      </c>
      <c r="C17" s="15" t="s">
        <v>16</v>
      </c>
      <c r="D17" s="7">
        <v>5190</v>
      </c>
      <c r="E17" s="6"/>
      <c r="F17" s="7"/>
    </row>
    <row r="18" spans="1:6" ht="25.5">
      <c r="A18" s="15">
        <v>1102</v>
      </c>
      <c r="B18" s="26" t="s">
        <v>52</v>
      </c>
      <c r="C18" s="15" t="s">
        <v>20</v>
      </c>
      <c r="D18" s="7">
        <f>(D17*0.04+21.18-9.76)*2.4</f>
        <v>525.648</v>
      </c>
      <c r="E18" s="6"/>
      <c r="F18" s="7"/>
    </row>
    <row r="19" spans="1:6" ht="12.75">
      <c r="A19" s="15">
        <v>1103</v>
      </c>
      <c r="B19" s="26" t="s">
        <v>22</v>
      </c>
      <c r="C19" s="15" t="s">
        <v>16</v>
      </c>
      <c r="D19" s="7">
        <v>5190</v>
      </c>
      <c r="E19" s="6"/>
      <c r="F19" s="7"/>
    </row>
    <row r="20" spans="1:6" ht="12.75">
      <c r="A20" s="15">
        <v>1107</v>
      </c>
      <c r="B20" s="26" t="s">
        <v>23</v>
      </c>
      <c r="C20" s="15" t="s">
        <v>11</v>
      </c>
      <c r="D20" s="7">
        <f>55*0.055</f>
        <v>3.025</v>
      </c>
      <c r="E20" s="6"/>
      <c r="F20" s="7"/>
    </row>
    <row r="21" spans="1:6" ht="25.5">
      <c r="A21" s="15">
        <v>1108</v>
      </c>
      <c r="B21" s="26" t="s">
        <v>53</v>
      </c>
      <c r="C21" s="15" t="s">
        <v>16</v>
      </c>
      <c r="D21" s="7">
        <v>55</v>
      </c>
      <c r="E21" s="6"/>
      <c r="F21" s="7"/>
    </row>
    <row r="22" spans="1:6" ht="12.75">
      <c r="A22" s="50" t="s">
        <v>24</v>
      </c>
      <c r="B22" s="51"/>
      <c r="C22" s="51"/>
      <c r="D22" s="51"/>
      <c r="E22" s="51"/>
      <c r="F22" s="51"/>
    </row>
    <row r="23" spans="1:6" ht="25.5">
      <c r="A23" s="5" t="s">
        <v>4</v>
      </c>
      <c r="B23" s="5" t="s">
        <v>5</v>
      </c>
      <c r="C23" s="5" t="s">
        <v>6</v>
      </c>
      <c r="D23" s="5" t="s">
        <v>7</v>
      </c>
      <c r="E23" s="5" t="s">
        <v>8</v>
      </c>
      <c r="F23" s="5" t="s">
        <v>9</v>
      </c>
    </row>
    <row r="24" spans="1:6" ht="38.25">
      <c r="A24" s="30">
        <v>1201</v>
      </c>
      <c r="B24" s="31" t="s">
        <v>57</v>
      </c>
      <c r="C24" s="15" t="s">
        <v>16</v>
      </c>
      <c r="D24" s="6">
        <v>2045.52</v>
      </c>
      <c r="E24" s="6"/>
      <c r="F24" s="7"/>
    </row>
    <row r="25" spans="1:6" ht="25.5">
      <c r="A25" s="30">
        <v>1202</v>
      </c>
      <c r="B25" s="31" t="s">
        <v>25</v>
      </c>
      <c r="C25" s="15" t="s">
        <v>11</v>
      </c>
      <c r="D25" s="37">
        <f>D24*0.05</f>
        <v>102.27600000000001</v>
      </c>
      <c r="E25" s="6"/>
      <c r="F25" s="7"/>
    </row>
    <row r="26" spans="1:6" ht="25.5">
      <c r="A26" s="30">
        <v>1203</v>
      </c>
      <c r="B26" s="26" t="s">
        <v>26</v>
      </c>
      <c r="C26" s="15" t="s">
        <v>11</v>
      </c>
      <c r="D26" s="7">
        <f>1785.38*0.2+260.14*0.12</f>
        <v>388.2928</v>
      </c>
      <c r="E26" s="6"/>
      <c r="F26" s="7"/>
    </row>
    <row r="27" spans="1:6" ht="25.5">
      <c r="A27" s="30">
        <v>1204</v>
      </c>
      <c r="B27" s="26" t="s">
        <v>27</v>
      </c>
      <c r="C27" s="15" t="s">
        <v>11</v>
      </c>
      <c r="D27" s="7">
        <f>260.14*0.15</f>
        <v>39.020999999999994</v>
      </c>
      <c r="E27" s="6"/>
      <c r="F27" s="7"/>
    </row>
    <row r="28" spans="1:6" ht="25.5">
      <c r="A28" s="30">
        <v>1205</v>
      </c>
      <c r="B28" s="26" t="s">
        <v>28</v>
      </c>
      <c r="C28" s="15" t="s">
        <v>14</v>
      </c>
      <c r="D28" s="7">
        <v>1680</v>
      </c>
      <c r="E28" s="6"/>
      <c r="F28" s="7"/>
    </row>
    <row r="29" spans="1:6" ht="25.5">
      <c r="A29" s="30">
        <v>1206</v>
      </c>
      <c r="B29" s="26" t="s">
        <v>29</v>
      </c>
      <c r="C29" s="15" t="s">
        <v>14</v>
      </c>
      <c r="D29" s="7">
        <v>253</v>
      </c>
      <c r="E29" s="6"/>
      <c r="F29" s="7"/>
    </row>
    <row r="30" spans="1:6" ht="25.5">
      <c r="A30" s="30">
        <v>1207</v>
      </c>
      <c r="B30" s="26" t="s">
        <v>30</v>
      </c>
      <c r="C30" s="15" t="s">
        <v>11</v>
      </c>
      <c r="D30" s="7">
        <f>(D29+D28)*0.06*0.3</f>
        <v>34.794</v>
      </c>
      <c r="E30" s="6"/>
      <c r="F30" s="7"/>
    </row>
    <row r="31" spans="1:6" ht="25.5">
      <c r="A31" s="30">
        <v>1208</v>
      </c>
      <c r="B31" s="26" t="s">
        <v>31</v>
      </c>
      <c r="C31" s="15" t="s">
        <v>14</v>
      </c>
      <c r="D31" s="6">
        <f>D28+D29</f>
        <v>1933</v>
      </c>
      <c r="E31" s="6"/>
      <c r="F31" s="7"/>
    </row>
    <row r="32" spans="1:6" ht="25.5">
      <c r="A32" s="15">
        <v>1209</v>
      </c>
      <c r="B32" s="26" t="s">
        <v>79</v>
      </c>
      <c r="C32" s="15" t="s">
        <v>16</v>
      </c>
      <c r="D32" s="7">
        <f>SUM(10*2*2)</f>
        <v>40</v>
      </c>
      <c r="E32" s="6"/>
      <c r="F32" s="7"/>
    </row>
    <row r="33" spans="1:6" ht="51">
      <c r="A33" s="15">
        <v>1210</v>
      </c>
      <c r="B33" s="26" t="s">
        <v>64</v>
      </c>
      <c r="C33" s="15" t="s">
        <v>16</v>
      </c>
      <c r="D33" s="7">
        <f>SUM(D32)</f>
        <v>40</v>
      </c>
      <c r="E33" s="6"/>
      <c r="F33" s="7"/>
    </row>
    <row r="34" spans="1:6" ht="38.25">
      <c r="A34" s="15">
        <v>1211</v>
      </c>
      <c r="B34" s="26" t="s">
        <v>65</v>
      </c>
      <c r="C34" s="15" t="s">
        <v>14</v>
      </c>
      <c r="D34" s="7">
        <v>26</v>
      </c>
      <c r="E34" s="6"/>
      <c r="F34" s="7"/>
    </row>
    <row r="35" spans="1:6" ht="12.75">
      <c r="A35" s="50" t="s">
        <v>32</v>
      </c>
      <c r="B35" s="51"/>
      <c r="C35" s="51"/>
      <c r="D35" s="51"/>
      <c r="E35" s="51"/>
      <c r="F35" s="51"/>
    </row>
    <row r="36" spans="1:6" ht="25.5">
      <c r="A36" s="5" t="s">
        <v>4</v>
      </c>
      <c r="B36" s="5" t="s">
        <v>5</v>
      </c>
      <c r="C36" s="5" t="s">
        <v>6</v>
      </c>
      <c r="D36" s="5" t="s">
        <v>7</v>
      </c>
      <c r="E36" s="5" t="s">
        <v>8</v>
      </c>
      <c r="F36" s="5" t="s">
        <v>9</v>
      </c>
    </row>
    <row r="37" spans="1:6" ht="12.75">
      <c r="A37" s="15">
        <v>1300</v>
      </c>
      <c r="B37" s="26" t="s">
        <v>33</v>
      </c>
      <c r="C37" s="15" t="s">
        <v>34</v>
      </c>
      <c r="D37" s="27">
        <v>8</v>
      </c>
      <c r="E37" s="6"/>
      <c r="F37" s="7"/>
    </row>
    <row r="38" spans="1:6" ht="25.5">
      <c r="A38" s="15">
        <v>1301</v>
      </c>
      <c r="B38" s="26" t="s">
        <v>35</v>
      </c>
      <c r="C38" s="28" t="s">
        <v>14</v>
      </c>
      <c r="D38" s="27">
        <v>64</v>
      </c>
      <c r="E38" s="6"/>
      <c r="F38" s="7"/>
    </row>
    <row r="39" spans="1:6" ht="38.25">
      <c r="A39" s="15">
        <v>1304</v>
      </c>
      <c r="B39" s="26" t="s">
        <v>36</v>
      </c>
      <c r="C39" s="15" t="s">
        <v>34</v>
      </c>
      <c r="D39" s="27">
        <v>11</v>
      </c>
      <c r="E39" s="6"/>
      <c r="F39" s="7"/>
    </row>
    <row r="40" spans="1:6" ht="25.5">
      <c r="A40" s="15">
        <v>1305</v>
      </c>
      <c r="B40" s="26" t="s">
        <v>37</v>
      </c>
      <c r="C40" s="15" t="s">
        <v>34</v>
      </c>
      <c r="D40" s="27">
        <v>11</v>
      </c>
      <c r="E40" s="6"/>
      <c r="F40" s="7"/>
    </row>
    <row r="41" spans="1:6" ht="25.5">
      <c r="A41" s="15">
        <v>1306</v>
      </c>
      <c r="B41" s="26" t="s">
        <v>38</v>
      </c>
      <c r="C41" s="15" t="s">
        <v>34</v>
      </c>
      <c r="D41" s="29">
        <v>11</v>
      </c>
      <c r="E41" s="6"/>
      <c r="F41" s="7"/>
    </row>
    <row r="42" spans="1:6" ht="25.5">
      <c r="A42" s="15">
        <v>1307</v>
      </c>
      <c r="B42" s="26" t="s">
        <v>39</v>
      </c>
      <c r="C42" s="15" t="s">
        <v>34</v>
      </c>
      <c r="D42" s="27">
        <v>3</v>
      </c>
      <c r="E42" s="6"/>
      <c r="F42" s="7"/>
    </row>
    <row r="43" spans="1:6" ht="12.75">
      <c r="A43" s="49" t="s">
        <v>67</v>
      </c>
      <c r="B43" s="49"/>
      <c r="C43" s="49"/>
      <c r="D43" s="49"/>
      <c r="E43" s="49"/>
      <c r="F43" s="49"/>
    </row>
    <row r="44" spans="1:6" ht="26.25" thickBot="1">
      <c r="A44" s="5" t="s">
        <v>4</v>
      </c>
      <c r="B44" s="5" t="s">
        <v>5</v>
      </c>
      <c r="C44" s="5" t="s">
        <v>6</v>
      </c>
      <c r="D44" s="5" t="s">
        <v>7</v>
      </c>
      <c r="E44" s="5" t="s">
        <v>8</v>
      </c>
      <c r="F44" s="5" t="s">
        <v>9</v>
      </c>
    </row>
    <row r="45" spans="1:6" ht="64.5" thickTop="1">
      <c r="A45" s="15">
        <v>1401</v>
      </c>
      <c r="B45" s="26" t="s">
        <v>80</v>
      </c>
      <c r="C45" s="40" t="s">
        <v>76</v>
      </c>
      <c r="D45" s="39">
        <v>287.9</v>
      </c>
      <c r="E45" s="6"/>
      <c r="F45" s="7"/>
    </row>
    <row r="46" spans="1:6" ht="76.5">
      <c r="A46" s="15">
        <v>1403</v>
      </c>
      <c r="B46" s="26" t="s">
        <v>82</v>
      </c>
      <c r="C46" s="41" t="s">
        <v>34</v>
      </c>
      <c r="D46" s="6">
        <v>11</v>
      </c>
      <c r="E46" s="6"/>
      <c r="F46" s="7"/>
    </row>
    <row r="47" spans="1:6" ht="51">
      <c r="A47" s="15">
        <v>1404</v>
      </c>
      <c r="B47" s="26" t="s">
        <v>83</v>
      </c>
      <c r="C47" s="41" t="s">
        <v>34</v>
      </c>
      <c r="D47" s="6">
        <v>11</v>
      </c>
      <c r="E47" s="6"/>
      <c r="F47" s="7"/>
    </row>
    <row r="48" spans="3:6" ht="12.75">
      <c r="C48" s="42"/>
      <c r="D48" s="43"/>
      <c r="E48" s="44"/>
      <c r="F48" s="44"/>
    </row>
    <row r="49" spans="2:6" ht="15" customHeight="1">
      <c r="B49" s="8"/>
      <c r="C49" s="9"/>
      <c r="D49" s="9"/>
      <c r="E49" s="16" t="s">
        <v>40</v>
      </c>
      <c r="F49" s="11"/>
    </row>
    <row r="50" spans="2:6" ht="15" customHeight="1">
      <c r="B50" s="8"/>
      <c r="C50" s="9"/>
      <c r="D50" s="9"/>
      <c r="E50" s="36" t="s">
        <v>88</v>
      </c>
      <c r="F50" s="11"/>
    </row>
    <row r="51" spans="2:6" ht="41.25" customHeight="1">
      <c r="B51" s="8"/>
      <c r="C51" s="9"/>
      <c r="D51" s="9"/>
      <c r="E51" s="48" t="s">
        <v>89</v>
      </c>
      <c r="F51" s="11"/>
    </row>
    <row r="52" spans="2:6" ht="15" customHeight="1">
      <c r="B52" s="8"/>
      <c r="C52" s="9"/>
      <c r="D52" s="9"/>
      <c r="F52" s="11"/>
    </row>
    <row r="53" spans="2:4" ht="14.25">
      <c r="B53" s="8"/>
      <c r="C53" s="12" t="s">
        <v>86</v>
      </c>
      <c r="D53" s="13"/>
    </row>
    <row r="54" spans="2:4" ht="14.25">
      <c r="B54" s="8"/>
      <c r="C54" s="14" t="s">
        <v>85</v>
      </c>
      <c r="D54" s="13"/>
    </row>
    <row r="55" spans="2:4" ht="14.25">
      <c r="B55" s="8"/>
      <c r="C55" s="9"/>
      <c r="D55" s="9"/>
    </row>
    <row r="56" spans="2:4" ht="14.25">
      <c r="B56" s="8"/>
      <c r="C56" s="9"/>
      <c r="D56" s="9"/>
    </row>
  </sheetData>
  <sheetProtection sheet="1"/>
  <mergeCells count="8">
    <mergeCell ref="A43:F43"/>
    <mergeCell ref="A35:F35"/>
    <mergeCell ref="A5:F5"/>
    <mergeCell ref="A2:F2"/>
    <mergeCell ref="A1:F1"/>
    <mergeCell ref="A3:F3"/>
    <mergeCell ref="A14:F14"/>
    <mergeCell ref="A22:F22"/>
  </mergeCells>
  <printOptions/>
  <pageMargins left="0.7874015748031497" right="0.3937007874015748" top="0.3937007874015748" bottom="0.275590551181102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F62"/>
  <sheetViews>
    <sheetView zoomScale="190" zoomScaleNormal="190" zoomScalePageLayoutView="0" workbookViewId="0" topLeftCell="A1">
      <selection activeCell="F55" sqref="F55"/>
    </sheetView>
  </sheetViews>
  <sheetFormatPr defaultColWidth="9.140625" defaultRowHeight="15"/>
  <cols>
    <col min="1" max="1" width="9.140625" style="2" customWidth="1"/>
    <col min="2" max="2" width="24.8515625" style="2" customWidth="1"/>
    <col min="3" max="4" width="9.140625" style="2" customWidth="1"/>
    <col min="5" max="5" width="16.421875" style="2" customWidth="1"/>
    <col min="6" max="6" width="20.8515625" style="2" customWidth="1"/>
    <col min="7" max="16384" width="9.140625" style="2" customWidth="1"/>
  </cols>
  <sheetData>
    <row r="1" spans="1:6" ht="27" customHeight="1">
      <c r="A1" s="54" t="s">
        <v>93</v>
      </c>
      <c r="B1" s="54"/>
      <c r="C1" s="54"/>
      <c r="D1" s="54"/>
      <c r="E1" s="54"/>
      <c r="F1" s="54"/>
    </row>
    <row r="2" spans="1:6" ht="15" customHeight="1">
      <c r="A2" s="54" t="s">
        <v>61</v>
      </c>
      <c r="B2" s="54"/>
      <c r="C2" s="54"/>
      <c r="D2" s="54"/>
      <c r="E2" s="54"/>
      <c r="F2" s="54"/>
    </row>
    <row r="3" spans="1:6" ht="15" customHeight="1">
      <c r="A3" s="55" t="s">
        <v>71</v>
      </c>
      <c r="B3" s="55"/>
      <c r="C3" s="55"/>
      <c r="D3" s="55"/>
      <c r="E3" s="55"/>
      <c r="F3" s="55"/>
    </row>
    <row r="4" ht="15" customHeight="1"/>
    <row r="5" spans="1:6" ht="21.75" customHeight="1">
      <c r="A5" s="50" t="s">
        <v>3</v>
      </c>
      <c r="B5" s="51"/>
      <c r="C5" s="51"/>
      <c r="D5" s="51"/>
      <c r="E5" s="51"/>
      <c r="F5" s="59"/>
    </row>
    <row r="6" spans="1:6" s="1" customFormat="1" ht="25.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</row>
    <row r="7" spans="1:6" ht="76.5">
      <c r="A7" s="15">
        <v>1000</v>
      </c>
      <c r="B7" s="33" t="s">
        <v>10</v>
      </c>
      <c r="C7" s="15" t="s">
        <v>11</v>
      </c>
      <c r="D7" s="6">
        <v>1216.97</v>
      </c>
      <c r="E7" s="7"/>
      <c r="F7" s="7"/>
    </row>
    <row r="8" spans="1:6" ht="63.75">
      <c r="A8" s="15">
        <f>A7+1</f>
        <v>1001</v>
      </c>
      <c r="B8" s="33" t="s">
        <v>12</v>
      </c>
      <c r="C8" s="15" t="s">
        <v>11</v>
      </c>
      <c r="D8" s="6">
        <v>896.72</v>
      </c>
      <c r="E8" s="7"/>
      <c r="F8" s="7"/>
    </row>
    <row r="9" spans="1:6" ht="63.75">
      <c r="A9" s="15">
        <f>A8+1</f>
        <v>1002</v>
      </c>
      <c r="B9" s="34" t="s">
        <v>13</v>
      </c>
      <c r="C9" s="15" t="s">
        <v>14</v>
      </c>
      <c r="D9" s="6">
        <v>2239</v>
      </c>
      <c r="E9" s="7"/>
      <c r="F9" s="7"/>
    </row>
    <row r="10" spans="1:6" ht="25.5">
      <c r="A10" s="15">
        <f>A9+1</f>
        <v>1003</v>
      </c>
      <c r="B10" s="26" t="s">
        <v>15</v>
      </c>
      <c r="C10" s="15" t="s">
        <v>16</v>
      </c>
      <c r="D10" s="6">
        <v>6405.11</v>
      </c>
      <c r="E10" s="7"/>
      <c r="F10" s="7"/>
    </row>
    <row r="11" spans="1:6" ht="76.5">
      <c r="A11" s="15">
        <v>1006</v>
      </c>
      <c r="B11" s="33" t="s">
        <v>42</v>
      </c>
      <c r="C11" s="15" t="s">
        <v>16</v>
      </c>
      <c r="D11" s="38">
        <v>8716.9</v>
      </c>
      <c r="E11" s="7"/>
      <c r="F11" s="7"/>
    </row>
    <row r="12" spans="1:6" ht="76.5">
      <c r="A12" s="15">
        <v>1007</v>
      </c>
      <c r="B12" s="33" t="s">
        <v>44</v>
      </c>
      <c r="C12" s="15" t="s">
        <v>11</v>
      </c>
      <c r="D12" s="6">
        <f>SUM(D11*0.15)</f>
        <v>1307.5349999999999</v>
      </c>
      <c r="E12" s="7"/>
      <c r="F12" s="7"/>
    </row>
    <row r="13" spans="1:6" ht="76.5">
      <c r="A13" s="15" t="s">
        <v>43</v>
      </c>
      <c r="B13" s="33" t="s">
        <v>44</v>
      </c>
      <c r="C13" s="15" t="s">
        <v>11</v>
      </c>
      <c r="D13" s="6">
        <f>SUM(D11*0.1*0.35)</f>
        <v>305.0915</v>
      </c>
      <c r="E13" s="7"/>
      <c r="F13" s="7"/>
    </row>
    <row r="14" spans="1:6" ht="25.5">
      <c r="A14" s="15">
        <v>1008</v>
      </c>
      <c r="B14" s="26" t="s">
        <v>15</v>
      </c>
      <c r="C14" s="15" t="s">
        <v>16</v>
      </c>
      <c r="D14" s="6">
        <f>D11</f>
        <v>8716.9</v>
      </c>
      <c r="E14" s="7"/>
      <c r="F14" s="7"/>
    </row>
    <row r="15" spans="1:6" ht="25.5">
      <c r="A15" s="15">
        <v>1009</v>
      </c>
      <c r="B15" s="26" t="s">
        <v>66</v>
      </c>
      <c r="C15" s="15" t="s">
        <v>14</v>
      </c>
      <c r="D15" s="6">
        <v>26</v>
      </c>
      <c r="E15" s="7"/>
      <c r="F15" s="7"/>
    </row>
    <row r="16" spans="1:6" ht="12.75">
      <c r="A16" s="49" t="s">
        <v>19</v>
      </c>
      <c r="B16" s="49"/>
      <c r="C16" s="49"/>
      <c r="D16" s="49"/>
      <c r="E16" s="49"/>
      <c r="F16" s="49"/>
    </row>
    <row r="17" spans="1:6" ht="25.5">
      <c r="A17" s="5" t="s">
        <v>4</v>
      </c>
      <c r="B17" s="5" t="s">
        <v>5</v>
      </c>
      <c r="C17" s="5" t="s">
        <v>6</v>
      </c>
      <c r="D17" s="5" t="s">
        <v>7</v>
      </c>
      <c r="E17" s="5" t="s">
        <v>8</v>
      </c>
      <c r="F17" s="5" t="s">
        <v>9</v>
      </c>
    </row>
    <row r="18" spans="1:6" ht="38.25">
      <c r="A18" s="15">
        <v>1100</v>
      </c>
      <c r="B18" s="26" t="s">
        <v>54</v>
      </c>
      <c r="C18" s="15" t="s">
        <v>20</v>
      </c>
      <c r="D18" s="7">
        <f>SUM(D14*0.096)</f>
        <v>836.8224</v>
      </c>
      <c r="E18" s="7"/>
      <c r="F18" s="7"/>
    </row>
    <row r="19" spans="1:6" ht="12.75">
      <c r="A19" s="15">
        <v>1101</v>
      </c>
      <c r="B19" s="26" t="s">
        <v>21</v>
      </c>
      <c r="C19" s="15" t="s">
        <v>16</v>
      </c>
      <c r="D19" s="7">
        <f>D14</f>
        <v>8716.9</v>
      </c>
      <c r="E19" s="7"/>
      <c r="F19" s="7"/>
    </row>
    <row r="20" spans="1:6" ht="51">
      <c r="A20" s="15">
        <v>1102</v>
      </c>
      <c r="B20" s="26" t="s">
        <v>49</v>
      </c>
      <c r="C20" s="15" t="s">
        <v>20</v>
      </c>
      <c r="D20" s="7">
        <f>D19*0.04*2.4</f>
        <v>836.8223999999999</v>
      </c>
      <c r="E20" s="7"/>
      <c r="F20" s="7"/>
    </row>
    <row r="21" spans="1:6" ht="12.75">
      <c r="A21" s="15">
        <v>1103</v>
      </c>
      <c r="B21" s="26" t="s">
        <v>22</v>
      </c>
      <c r="C21" s="15" t="s">
        <v>16</v>
      </c>
      <c r="D21" s="7">
        <f>D19</f>
        <v>8716.9</v>
      </c>
      <c r="E21" s="7"/>
      <c r="F21" s="7"/>
    </row>
    <row r="22" spans="1:6" ht="38.25">
      <c r="A22" s="15">
        <v>1104</v>
      </c>
      <c r="B22" s="26" t="s">
        <v>70</v>
      </c>
      <c r="C22" s="15" t="s">
        <v>11</v>
      </c>
      <c r="D22" s="7">
        <f>SUM((D19-13*5.75)*0.05)</f>
        <v>432.1075</v>
      </c>
      <c r="E22" s="7"/>
      <c r="F22" s="7"/>
    </row>
    <row r="23" spans="1:6" ht="38.25">
      <c r="A23" s="15">
        <v>1105</v>
      </c>
      <c r="B23" s="26" t="s">
        <v>72</v>
      </c>
      <c r="C23" s="15" t="s">
        <v>11</v>
      </c>
      <c r="D23" s="7">
        <f>SUM(D19*0.12)</f>
        <v>1046.028</v>
      </c>
      <c r="E23" s="7"/>
      <c r="F23" s="7"/>
    </row>
    <row r="24" spans="1:6" ht="38.25">
      <c r="A24" s="15" t="s">
        <v>46</v>
      </c>
      <c r="B24" s="26" t="s">
        <v>74</v>
      </c>
      <c r="C24" s="15" t="s">
        <v>11</v>
      </c>
      <c r="D24" s="7">
        <f>SUM(D19*0.1*0.2)</f>
        <v>174.33800000000002</v>
      </c>
      <c r="E24" s="7"/>
      <c r="F24" s="7"/>
    </row>
    <row r="25" spans="1:6" ht="25.5">
      <c r="A25" s="15" t="s">
        <v>47</v>
      </c>
      <c r="B25" s="26" t="s">
        <v>48</v>
      </c>
      <c r="C25" s="15" t="s">
        <v>11</v>
      </c>
      <c r="D25" s="7">
        <f>SUM(D21*0.1*0.15)</f>
        <v>130.7535</v>
      </c>
      <c r="E25" s="7"/>
      <c r="F25" s="6"/>
    </row>
    <row r="26" spans="1:6" ht="76.5">
      <c r="A26" s="15">
        <v>1107</v>
      </c>
      <c r="B26" s="26" t="s">
        <v>62</v>
      </c>
      <c r="C26" s="15" t="s">
        <v>16</v>
      </c>
      <c r="D26" s="7">
        <v>75</v>
      </c>
      <c r="E26" s="7"/>
      <c r="F26" s="7"/>
    </row>
    <row r="27" spans="1:6" ht="25.5">
      <c r="A27" s="15">
        <v>1108</v>
      </c>
      <c r="B27" s="26" t="s">
        <v>63</v>
      </c>
      <c r="C27" s="15" t="s">
        <v>16</v>
      </c>
      <c r="D27" s="7">
        <f>57</f>
        <v>57</v>
      </c>
      <c r="E27" s="7"/>
      <c r="F27" s="7"/>
    </row>
    <row r="28" spans="1:6" ht="75" customHeight="1">
      <c r="A28" s="15">
        <v>1109</v>
      </c>
      <c r="B28" s="26" t="s">
        <v>64</v>
      </c>
      <c r="C28" s="15" t="s">
        <v>16</v>
      </c>
      <c r="D28" s="7">
        <f>SUM(10*0.9*2)</f>
        <v>18</v>
      </c>
      <c r="E28" s="7"/>
      <c r="F28" s="7"/>
    </row>
    <row r="29" spans="1:6" ht="38.25">
      <c r="A29" s="15">
        <v>1110</v>
      </c>
      <c r="B29" s="26" t="s">
        <v>50</v>
      </c>
      <c r="C29" s="15" t="s">
        <v>16</v>
      </c>
      <c r="D29" s="7">
        <v>57</v>
      </c>
      <c r="E29" s="7"/>
      <c r="F29" s="7"/>
    </row>
    <row r="30" spans="1:6" ht="51">
      <c r="A30" s="15">
        <v>1111</v>
      </c>
      <c r="B30" s="26" t="s">
        <v>65</v>
      </c>
      <c r="C30" s="15" t="s">
        <v>14</v>
      </c>
      <c r="D30" s="7">
        <v>26</v>
      </c>
      <c r="E30" s="7"/>
      <c r="F30" s="7"/>
    </row>
    <row r="31" spans="1:6" ht="12.75">
      <c r="A31" s="49" t="s">
        <v>24</v>
      </c>
      <c r="B31" s="49"/>
      <c r="C31" s="49"/>
      <c r="D31" s="49"/>
      <c r="E31" s="49"/>
      <c r="F31" s="49"/>
    </row>
    <row r="32" spans="1:6" ht="25.5">
      <c r="A32" s="5" t="s">
        <v>4</v>
      </c>
      <c r="B32" s="5" t="s">
        <v>5</v>
      </c>
      <c r="C32" s="5" t="s">
        <v>6</v>
      </c>
      <c r="D32" s="5" t="s">
        <v>7</v>
      </c>
      <c r="E32" s="5" t="s">
        <v>8</v>
      </c>
      <c r="F32" s="5" t="s">
        <v>9</v>
      </c>
    </row>
    <row r="33" spans="1:6" ht="51">
      <c r="A33" s="30">
        <v>1201</v>
      </c>
      <c r="B33" s="31" t="s">
        <v>57</v>
      </c>
      <c r="C33" s="15" t="s">
        <v>16</v>
      </c>
      <c r="D33" s="6">
        <v>5900</v>
      </c>
      <c r="E33" s="6"/>
      <c r="F33" s="7"/>
    </row>
    <row r="34" spans="1:6" ht="38.25">
      <c r="A34" s="30">
        <v>1202</v>
      </c>
      <c r="B34" s="31" t="s">
        <v>25</v>
      </c>
      <c r="C34" s="15" t="s">
        <v>11</v>
      </c>
      <c r="D34" s="32">
        <f>SUM(D33*0.05)</f>
        <v>295</v>
      </c>
      <c r="E34" s="7"/>
      <c r="F34" s="7"/>
    </row>
    <row r="35" spans="1:6" ht="38.25">
      <c r="A35" s="30">
        <v>1203</v>
      </c>
      <c r="B35" s="26" t="s">
        <v>26</v>
      </c>
      <c r="C35" s="15" t="s">
        <v>11</v>
      </c>
      <c r="D35" s="6">
        <f>SUM(D33*0.2)</f>
        <v>1180</v>
      </c>
      <c r="E35" s="7"/>
      <c r="F35" s="7"/>
    </row>
    <row r="36" spans="1:6" ht="38.25">
      <c r="A36" s="45">
        <v>1204</v>
      </c>
      <c r="B36" s="33" t="s">
        <v>27</v>
      </c>
      <c r="C36" s="46" t="s">
        <v>11</v>
      </c>
      <c r="D36" s="47">
        <f>281.02*0.15</f>
        <v>42.153</v>
      </c>
      <c r="E36" s="7"/>
      <c r="F36" s="47"/>
    </row>
    <row r="37" spans="1:6" ht="38.25">
      <c r="A37" s="30">
        <v>1205</v>
      </c>
      <c r="B37" s="26" t="s">
        <v>28</v>
      </c>
      <c r="C37" s="15" t="s">
        <v>14</v>
      </c>
      <c r="D37" s="6">
        <v>2365</v>
      </c>
      <c r="E37" s="7"/>
      <c r="F37" s="7"/>
    </row>
    <row r="38" spans="1:6" ht="38.25">
      <c r="A38" s="30">
        <v>1206</v>
      </c>
      <c r="B38" s="26" t="s">
        <v>29</v>
      </c>
      <c r="C38" s="15" t="s">
        <v>14</v>
      </c>
      <c r="D38" s="6">
        <f>92.8+960</f>
        <v>1052.8</v>
      </c>
      <c r="E38" s="7"/>
      <c r="F38" s="7"/>
    </row>
    <row r="39" spans="1:6" ht="38.25">
      <c r="A39" s="30">
        <v>1207</v>
      </c>
      <c r="B39" s="26" t="s">
        <v>30</v>
      </c>
      <c r="C39" s="15" t="s">
        <v>11</v>
      </c>
      <c r="D39" s="6">
        <f>(D38+D37)*0.06*0.1</f>
        <v>20.506800000000002</v>
      </c>
      <c r="E39" s="7"/>
      <c r="F39" s="7"/>
    </row>
    <row r="40" spans="1:6" ht="51">
      <c r="A40" s="30">
        <v>1208</v>
      </c>
      <c r="B40" s="26" t="s">
        <v>31</v>
      </c>
      <c r="C40" s="15" t="s">
        <v>14</v>
      </c>
      <c r="D40" s="6">
        <f>D37+D38</f>
        <v>3417.8</v>
      </c>
      <c r="E40" s="7"/>
      <c r="F40" s="7"/>
    </row>
    <row r="41" spans="1:6" ht="12.75">
      <c r="A41" s="49" t="s">
        <v>32</v>
      </c>
      <c r="B41" s="49"/>
      <c r="C41" s="49"/>
      <c r="D41" s="49"/>
      <c r="E41" s="49"/>
      <c r="F41" s="49"/>
    </row>
    <row r="42" spans="1:6" ht="25.5">
      <c r="A42" s="5" t="s">
        <v>4</v>
      </c>
      <c r="B42" s="5" t="s">
        <v>5</v>
      </c>
      <c r="C42" s="5" t="s">
        <v>6</v>
      </c>
      <c r="D42" s="5" t="s">
        <v>7</v>
      </c>
      <c r="E42" s="5" t="s">
        <v>8</v>
      </c>
      <c r="F42" s="5" t="s">
        <v>9</v>
      </c>
    </row>
    <row r="43" spans="1:6" ht="25.5">
      <c r="A43" s="15">
        <v>1300</v>
      </c>
      <c r="B43" s="26" t="s">
        <v>33</v>
      </c>
      <c r="C43" s="15" t="s">
        <v>34</v>
      </c>
      <c r="D43" s="6">
        <v>25</v>
      </c>
      <c r="E43" s="7"/>
      <c r="F43" s="7"/>
    </row>
    <row r="44" spans="1:6" ht="38.25">
      <c r="A44" s="15">
        <v>1301</v>
      </c>
      <c r="B44" s="26" t="s">
        <v>35</v>
      </c>
      <c r="C44" s="28" t="s">
        <v>14</v>
      </c>
      <c r="D44" s="6">
        <v>201</v>
      </c>
      <c r="E44" s="7"/>
      <c r="F44" s="7"/>
    </row>
    <row r="45" spans="1:6" ht="51">
      <c r="A45" s="15">
        <v>1304</v>
      </c>
      <c r="B45" s="26" t="s">
        <v>36</v>
      </c>
      <c r="C45" s="15" t="s">
        <v>34</v>
      </c>
      <c r="D45" s="6">
        <v>9</v>
      </c>
      <c r="E45" s="7"/>
      <c r="F45" s="7"/>
    </row>
    <row r="46" spans="1:6" ht="38.25">
      <c r="A46" s="15">
        <v>1305</v>
      </c>
      <c r="B46" s="26" t="s">
        <v>37</v>
      </c>
      <c r="C46" s="15" t="s">
        <v>34</v>
      </c>
      <c r="D46" s="6">
        <v>9</v>
      </c>
      <c r="E46" s="7"/>
      <c r="F46" s="7"/>
    </row>
    <row r="47" spans="1:6" ht="38.25">
      <c r="A47" s="15">
        <v>1306</v>
      </c>
      <c r="B47" s="26" t="s">
        <v>38</v>
      </c>
      <c r="C47" s="15" t="s">
        <v>34</v>
      </c>
      <c r="D47" s="6">
        <v>23</v>
      </c>
      <c r="E47" s="7"/>
      <c r="F47" s="7"/>
    </row>
    <row r="48" spans="1:6" ht="38.25">
      <c r="A48" s="15">
        <v>1307</v>
      </c>
      <c r="B48" s="26" t="s">
        <v>39</v>
      </c>
      <c r="C48" s="15" t="s">
        <v>34</v>
      </c>
      <c r="D48" s="6">
        <v>7</v>
      </c>
      <c r="E48" s="7"/>
      <c r="F48" s="7"/>
    </row>
    <row r="49" spans="1:6" ht="12.75">
      <c r="A49" s="49" t="s">
        <v>67</v>
      </c>
      <c r="B49" s="49"/>
      <c r="C49" s="49"/>
      <c r="D49" s="49"/>
      <c r="E49" s="49"/>
      <c r="F49" s="49"/>
    </row>
    <row r="50" spans="1:6" ht="26.25" thickBot="1">
      <c r="A50" s="5" t="s">
        <v>4</v>
      </c>
      <c r="B50" s="5" t="s">
        <v>5</v>
      </c>
      <c r="C50" s="5" t="s">
        <v>6</v>
      </c>
      <c r="D50" s="5" t="s">
        <v>7</v>
      </c>
      <c r="E50" s="5" t="s">
        <v>8</v>
      </c>
      <c r="F50" s="5" t="s">
        <v>9</v>
      </c>
    </row>
    <row r="51" spans="1:6" ht="102.75" thickTop="1">
      <c r="A51" s="15">
        <v>1401</v>
      </c>
      <c r="B51" s="26" t="s">
        <v>80</v>
      </c>
      <c r="C51" s="40" t="s">
        <v>76</v>
      </c>
      <c r="D51" s="39">
        <v>409.67</v>
      </c>
      <c r="E51" s="7"/>
      <c r="F51" s="7"/>
    </row>
    <row r="52" spans="1:6" ht="89.25">
      <c r="A52" s="15">
        <v>1402</v>
      </c>
      <c r="B52" s="26" t="s">
        <v>81</v>
      </c>
      <c r="C52" s="28" t="s">
        <v>16</v>
      </c>
      <c r="D52" s="39">
        <v>3.9</v>
      </c>
      <c r="E52" s="7"/>
      <c r="F52" s="7"/>
    </row>
    <row r="53" spans="1:6" ht="114.75">
      <c r="A53" s="15">
        <v>1403</v>
      </c>
      <c r="B53" s="26" t="s">
        <v>82</v>
      </c>
      <c r="C53" s="41" t="s">
        <v>34</v>
      </c>
      <c r="D53" s="6">
        <v>42</v>
      </c>
      <c r="E53" s="7"/>
      <c r="F53" s="7"/>
    </row>
    <row r="54" spans="1:6" ht="76.5">
      <c r="A54" s="15">
        <v>1404</v>
      </c>
      <c r="B54" s="26" t="s">
        <v>83</v>
      </c>
      <c r="C54" s="41" t="s">
        <v>34</v>
      </c>
      <c r="D54" s="6">
        <v>41</v>
      </c>
      <c r="E54" s="7"/>
      <c r="F54" s="7"/>
    </row>
    <row r="55" spans="2:6" ht="15" customHeight="1">
      <c r="B55" s="8"/>
      <c r="C55" s="9"/>
      <c r="D55" s="9"/>
      <c r="E55" s="10" t="s">
        <v>40</v>
      </c>
      <c r="F55" s="11"/>
    </row>
    <row r="56" spans="2:6" ht="15" customHeight="1">
      <c r="B56" s="8"/>
      <c r="C56" s="9"/>
      <c r="D56" s="9"/>
      <c r="E56" s="10" t="s">
        <v>68</v>
      </c>
      <c r="F56" s="11"/>
    </row>
    <row r="57" spans="2:6" ht="15" customHeight="1">
      <c r="B57" s="8"/>
      <c r="C57" s="9"/>
      <c r="D57" s="9"/>
      <c r="E57" s="10" t="s">
        <v>69</v>
      </c>
      <c r="F57" s="11"/>
    </row>
    <row r="58" spans="2:6" ht="15" customHeight="1">
      <c r="B58" s="8"/>
      <c r="C58" s="9"/>
      <c r="D58" s="9"/>
      <c r="F58" s="11"/>
    </row>
    <row r="59" spans="2:4" ht="14.25">
      <c r="B59" s="8" t="s">
        <v>91</v>
      </c>
      <c r="C59" s="12" t="s">
        <v>41</v>
      </c>
      <c r="D59" s="13"/>
    </row>
    <row r="60" spans="2:4" ht="14.25">
      <c r="B60" s="8"/>
      <c r="C60" s="14" t="s">
        <v>90</v>
      </c>
      <c r="D60" s="13"/>
    </row>
    <row r="62" spans="1:4" ht="56.25" customHeight="1">
      <c r="A62" s="56" t="s">
        <v>92</v>
      </c>
      <c r="B62" s="57"/>
      <c r="C62" s="57"/>
      <c r="D62" s="58"/>
    </row>
  </sheetData>
  <sheetProtection sheet="1"/>
  <mergeCells count="9">
    <mergeCell ref="A1:F1"/>
    <mergeCell ref="A2:F2"/>
    <mergeCell ref="A3:F3"/>
    <mergeCell ref="A62:D62"/>
    <mergeCell ref="A5:F5"/>
    <mergeCell ref="A16:F16"/>
    <mergeCell ref="A31:F31"/>
    <mergeCell ref="A41:F41"/>
    <mergeCell ref="A49:F49"/>
  </mergeCells>
  <printOptions/>
  <pageMargins left="0.7874015748031497" right="0.3937007874015748" top="0.3937007874015748" bottom="0.275590551181102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F55"/>
  <sheetViews>
    <sheetView tabSelected="1" zoomScale="175" zoomScaleNormal="175" zoomScalePageLayoutView="0" workbookViewId="0" topLeftCell="A1">
      <selection activeCell="F50" sqref="F50"/>
    </sheetView>
  </sheetViews>
  <sheetFormatPr defaultColWidth="9.140625" defaultRowHeight="15"/>
  <cols>
    <col min="1" max="1" width="6.57421875" style="2" customWidth="1"/>
    <col min="2" max="2" width="35.28125" style="3" customWidth="1"/>
    <col min="3" max="3" width="8.140625" style="2" customWidth="1"/>
    <col min="4" max="4" width="10.00390625" style="2" customWidth="1"/>
    <col min="5" max="5" width="9.57421875" style="2" bestFit="1" customWidth="1"/>
    <col min="6" max="6" width="15.140625" style="2" customWidth="1"/>
    <col min="7" max="16384" width="9.140625" style="2" customWidth="1"/>
  </cols>
  <sheetData>
    <row r="1" spans="1:6" ht="27" customHeight="1">
      <c r="A1" s="60" t="s">
        <v>93</v>
      </c>
      <c r="B1" s="60"/>
      <c r="C1" s="60"/>
      <c r="D1" s="60"/>
      <c r="E1" s="60"/>
      <c r="F1" s="60"/>
    </row>
    <row r="2" spans="1:6" ht="15" customHeight="1">
      <c r="A2" s="54" t="s">
        <v>60</v>
      </c>
      <c r="B2" s="54"/>
      <c r="C2" s="54"/>
      <c r="D2" s="54"/>
      <c r="E2" s="54"/>
      <c r="F2" s="54"/>
    </row>
    <row r="3" spans="1:6" ht="15" customHeight="1">
      <c r="A3" s="55" t="s">
        <v>59</v>
      </c>
      <c r="B3" s="55"/>
      <c r="C3" s="55"/>
      <c r="D3" s="55"/>
      <c r="E3" s="55"/>
      <c r="F3" s="55"/>
    </row>
    <row r="4" spans="1:4" ht="15" customHeight="1">
      <c r="A4" s="4"/>
      <c r="B4" s="4"/>
      <c r="C4" s="4"/>
      <c r="D4" s="4"/>
    </row>
    <row r="5" spans="1:6" ht="21.75" customHeight="1">
      <c r="A5" s="49" t="s">
        <v>3</v>
      </c>
      <c r="B5" s="49"/>
      <c r="C5" s="49"/>
      <c r="D5" s="49"/>
      <c r="E5" s="49"/>
      <c r="F5" s="49"/>
    </row>
    <row r="6" spans="1:6" s="1" customFormat="1" ht="25.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</row>
    <row r="7" spans="1:6" ht="56.25" customHeight="1">
      <c r="A7" s="15">
        <v>1000</v>
      </c>
      <c r="B7" s="33" t="s">
        <v>10</v>
      </c>
      <c r="C7" s="15" t="s">
        <v>11</v>
      </c>
      <c r="D7" s="6">
        <f>D10*0.19</f>
        <v>592.8</v>
      </c>
      <c r="E7" s="6"/>
      <c r="F7" s="7"/>
    </row>
    <row r="8" spans="1:6" ht="38.25">
      <c r="A8" s="15">
        <f>A7+1</f>
        <v>1001</v>
      </c>
      <c r="B8" s="33" t="s">
        <v>12</v>
      </c>
      <c r="C8" s="15" t="s">
        <v>11</v>
      </c>
      <c r="D8" s="6">
        <f>D10*0.14</f>
        <v>436.80000000000007</v>
      </c>
      <c r="E8" s="6"/>
      <c r="F8" s="7"/>
    </row>
    <row r="9" spans="1:6" ht="38.25">
      <c r="A9" s="15">
        <f>A8+1</f>
        <v>1002</v>
      </c>
      <c r="B9" s="34" t="s">
        <v>13</v>
      </c>
      <c r="C9" s="15" t="s">
        <v>14</v>
      </c>
      <c r="D9" s="6">
        <v>1483</v>
      </c>
      <c r="E9" s="6"/>
      <c r="F9" s="7"/>
    </row>
    <row r="10" spans="1:6" ht="25.5">
      <c r="A10" s="15">
        <f>A9+1</f>
        <v>1003</v>
      </c>
      <c r="B10" s="26" t="s">
        <v>15</v>
      </c>
      <c r="C10" s="15" t="s">
        <v>16</v>
      </c>
      <c r="D10" s="6">
        <v>3120</v>
      </c>
      <c r="E10" s="6"/>
      <c r="F10" s="7"/>
    </row>
    <row r="11" spans="1:6" ht="38.25">
      <c r="A11" s="15">
        <f>A10+1</f>
        <v>1004</v>
      </c>
      <c r="B11" s="35" t="s">
        <v>17</v>
      </c>
      <c r="C11" s="15" t="s">
        <v>11</v>
      </c>
      <c r="D11" s="6">
        <v>365.79</v>
      </c>
      <c r="E11" s="6"/>
      <c r="F11" s="7"/>
    </row>
    <row r="12" spans="1:6" ht="51">
      <c r="A12" s="15">
        <f>A11+1</f>
        <v>1005</v>
      </c>
      <c r="B12" s="26" t="s">
        <v>75</v>
      </c>
      <c r="C12" s="15" t="s">
        <v>76</v>
      </c>
      <c r="D12" s="6">
        <f>SUM((D19-D13)*0.2)</f>
        <v>1209.096</v>
      </c>
      <c r="E12" s="6"/>
      <c r="F12" s="7"/>
    </row>
    <row r="13" spans="1:6" ht="51">
      <c r="A13" s="15">
        <v>1006</v>
      </c>
      <c r="B13" s="33" t="s">
        <v>42</v>
      </c>
      <c r="C13" s="15" t="s">
        <v>16</v>
      </c>
      <c r="D13" s="6">
        <v>628.52</v>
      </c>
      <c r="E13" s="6"/>
      <c r="F13" s="7"/>
    </row>
    <row r="14" spans="1:6" ht="51">
      <c r="A14" s="15" t="s">
        <v>43</v>
      </c>
      <c r="B14" s="33" t="s">
        <v>77</v>
      </c>
      <c r="C14" s="15" t="s">
        <v>11</v>
      </c>
      <c r="D14" s="6">
        <f>D13*0.4*0.5</f>
        <v>125.70400000000001</v>
      </c>
      <c r="E14" s="6"/>
      <c r="F14" s="7"/>
    </row>
    <row r="15" spans="1:6" ht="25.5">
      <c r="A15" s="15" t="s">
        <v>45</v>
      </c>
      <c r="B15" s="26" t="s">
        <v>15</v>
      </c>
      <c r="C15" s="15" t="s">
        <v>16</v>
      </c>
      <c r="D15" s="6">
        <f>D13</f>
        <v>628.52</v>
      </c>
      <c r="E15" s="6"/>
      <c r="F15" s="7"/>
    </row>
    <row r="16" spans="1:6" ht="21.75" customHeight="1">
      <c r="A16" s="50" t="s">
        <v>19</v>
      </c>
      <c r="B16" s="51"/>
      <c r="C16" s="51"/>
      <c r="D16" s="51"/>
      <c r="E16" s="51"/>
      <c r="F16" s="59"/>
    </row>
    <row r="17" spans="1:6" ht="25.5">
      <c r="A17" s="5" t="s">
        <v>4</v>
      </c>
      <c r="B17" s="5" t="s">
        <v>5</v>
      </c>
      <c r="C17" s="5" t="s">
        <v>6</v>
      </c>
      <c r="D17" s="5" t="s">
        <v>7</v>
      </c>
      <c r="E17" s="5" t="s">
        <v>8</v>
      </c>
      <c r="F17" s="5" t="s">
        <v>9</v>
      </c>
    </row>
    <row r="18" spans="1:6" ht="26.25" customHeight="1">
      <c r="A18" s="15">
        <v>1100</v>
      </c>
      <c r="B18" s="26" t="s">
        <v>55</v>
      </c>
      <c r="C18" s="15" t="s">
        <v>20</v>
      </c>
      <c r="D18" s="7">
        <f>D19*0.04*2.4</f>
        <v>640.704</v>
      </c>
      <c r="E18" s="6"/>
      <c r="F18" s="7"/>
    </row>
    <row r="19" spans="1:6" ht="20.25" customHeight="1">
      <c r="A19" s="15">
        <v>1101</v>
      </c>
      <c r="B19" s="26" t="s">
        <v>21</v>
      </c>
      <c r="C19" s="15" t="s">
        <v>16</v>
      </c>
      <c r="D19" s="7">
        <v>6674</v>
      </c>
      <c r="E19" s="6"/>
      <c r="F19" s="7"/>
    </row>
    <row r="20" spans="1:6" ht="27.75" customHeight="1">
      <c r="A20" s="15">
        <v>1102</v>
      </c>
      <c r="B20" s="26" t="s">
        <v>56</v>
      </c>
      <c r="C20" s="15" t="s">
        <v>20</v>
      </c>
      <c r="D20" s="7">
        <f>(D19*0.04+42.22-23.36)*2.4</f>
        <v>685.9679999999998</v>
      </c>
      <c r="E20" s="6"/>
      <c r="F20" s="7"/>
    </row>
    <row r="21" spans="1:6" ht="21.75" customHeight="1">
      <c r="A21" s="15">
        <v>1103</v>
      </c>
      <c r="B21" s="26" t="s">
        <v>22</v>
      </c>
      <c r="C21" s="15" t="s">
        <v>16</v>
      </c>
      <c r="D21" s="7">
        <f>D19</f>
        <v>6674</v>
      </c>
      <c r="E21" s="6"/>
      <c r="F21" s="7"/>
    </row>
    <row r="22" spans="1:6" ht="33" customHeight="1">
      <c r="A22" s="15">
        <v>1104</v>
      </c>
      <c r="B22" s="26" t="s">
        <v>78</v>
      </c>
      <c r="C22" s="15" t="s">
        <v>11</v>
      </c>
      <c r="D22" s="7">
        <f>SUM(D13*0.12)</f>
        <v>75.4224</v>
      </c>
      <c r="E22" s="6"/>
      <c r="F22" s="7"/>
    </row>
    <row r="23" spans="1:6" ht="33" customHeight="1">
      <c r="A23" s="15" t="s">
        <v>46</v>
      </c>
      <c r="B23" s="26" t="s">
        <v>73</v>
      </c>
      <c r="C23" s="15" t="s">
        <v>11</v>
      </c>
      <c r="D23" s="7">
        <f>SUM(D13*0.2*0.5)</f>
        <v>62.852000000000004</v>
      </c>
      <c r="E23" s="6"/>
      <c r="F23" s="7"/>
    </row>
    <row r="24" spans="1:6" ht="21.75" customHeight="1">
      <c r="A24" s="15" t="s">
        <v>47</v>
      </c>
      <c r="B24" s="26" t="s">
        <v>48</v>
      </c>
      <c r="C24" s="15" t="s">
        <v>11</v>
      </c>
      <c r="D24" s="7">
        <f>D13*0.15*0.5</f>
        <v>47.138999999999996</v>
      </c>
      <c r="E24" s="6"/>
      <c r="F24" s="7"/>
    </row>
    <row r="25" spans="1:6" ht="23.25" customHeight="1">
      <c r="A25" s="50" t="s">
        <v>24</v>
      </c>
      <c r="B25" s="51"/>
      <c r="C25" s="51"/>
      <c r="D25" s="51"/>
      <c r="E25" s="51"/>
      <c r="F25" s="59"/>
    </row>
    <row r="26" spans="1:6" ht="25.5">
      <c r="A26" s="5" t="s">
        <v>4</v>
      </c>
      <c r="B26" s="5" t="s">
        <v>5</v>
      </c>
      <c r="C26" s="5" t="s">
        <v>6</v>
      </c>
      <c r="D26" s="5" t="s">
        <v>7</v>
      </c>
      <c r="E26" s="5" t="s">
        <v>8</v>
      </c>
      <c r="F26" s="5" t="s">
        <v>9</v>
      </c>
    </row>
    <row r="27" spans="1:6" ht="38.25">
      <c r="A27" s="30">
        <v>1201</v>
      </c>
      <c r="B27" s="31" t="s">
        <v>57</v>
      </c>
      <c r="C27" s="15" t="s">
        <v>16</v>
      </c>
      <c r="D27" s="6">
        <v>3457.85</v>
      </c>
      <c r="E27" s="6"/>
      <c r="F27" s="7"/>
    </row>
    <row r="28" spans="1:6" ht="25.5">
      <c r="A28" s="30">
        <v>1202</v>
      </c>
      <c r="B28" s="31" t="s">
        <v>25</v>
      </c>
      <c r="C28" s="15" t="s">
        <v>11</v>
      </c>
      <c r="D28" s="32">
        <f>D27*0.05</f>
        <v>172.8925</v>
      </c>
      <c r="E28" s="6"/>
      <c r="F28" s="7"/>
    </row>
    <row r="29" spans="1:6" ht="25.5">
      <c r="A29" s="30">
        <v>1203</v>
      </c>
      <c r="B29" s="26" t="s">
        <v>26</v>
      </c>
      <c r="C29" s="15" t="s">
        <v>11</v>
      </c>
      <c r="D29" s="6">
        <f>3060.48*0.2+397.37*0.12</f>
        <v>659.7804</v>
      </c>
      <c r="E29" s="6"/>
      <c r="F29" s="7"/>
    </row>
    <row r="30" spans="1:6" ht="25.5">
      <c r="A30" s="30">
        <v>1204</v>
      </c>
      <c r="B30" s="26" t="s">
        <v>27</v>
      </c>
      <c r="C30" s="15" t="s">
        <v>11</v>
      </c>
      <c r="D30" s="6">
        <f>397.37*0.15</f>
        <v>59.6055</v>
      </c>
      <c r="E30" s="6"/>
      <c r="F30" s="7"/>
    </row>
    <row r="31" spans="1:6" ht="25.5">
      <c r="A31" s="30">
        <v>1205</v>
      </c>
      <c r="B31" s="26" t="s">
        <v>28</v>
      </c>
      <c r="C31" s="15" t="s">
        <v>14</v>
      </c>
      <c r="D31" s="6">
        <v>1415</v>
      </c>
      <c r="E31" s="6"/>
      <c r="F31" s="7"/>
    </row>
    <row r="32" spans="1:6" ht="25.5">
      <c r="A32" s="30">
        <v>1206</v>
      </c>
      <c r="B32" s="26" t="s">
        <v>29</v>
      </c>
      <c r="C32" s="15" t="s">
        <v>14</v>
      </c>
      <c r="D32" s="6">
        <f>323+250</f>
        <v>573</v>
      </c>
      <c r="E32" s="6"/>
      <c r="F32" s="7"/>
    </row>
    <row r="33" spans="1:6" ht="25.5">
      <c r="A33" s="30">
        <v>1207</v>
      </c>
      <c r="B33" s="26" t="s">
        <v>30</v>
      </c>
      <c r="C33" s="15" t="s">
        <v>11</v>
      </c>
      <c r="D33" s="6">
        <f>(D32+D31)*0.06*0.3</f>
        <v>35.784</v>
      </c>
      <c r="E33" s="6"/>
      <c r="F33" s="7"/>
    </row>
    <row r="34" spans="1:6" ht="30" customHeight="1">
      <c r="A34" s="30">
        <v>1208</v>
      </c>
      <c r="B34" s="26" t="s">
        <v>31</v>
      </c>
      <c r="C34" s="15" t="s">
        <v>14</v>
      </c>
      <c r="D34" s="6">
        <f>D31+D32</f>
        <v>1988</v>
      </c>
      <c r="E34" s="6"/>
      <c r="F34" s="7"/>
    </row>
    <row r="35" spans="1:6" ht="21" customHeight="1">
      <c r="A35" s="49" t="s">
        <v>32</v>
      </c>
      <c r="B35" s="49"/>
      <c r="C35" s="49"/>
      <c r="D35" s="49"/>
      <c r="E35" s="49"/>
      <c r="F35" s="49"/>
    </row>
    <row r="36" spans="1:6" ht="25.5">
      <c r="A36" s="5" t="s">
        <v>4</v>
      </c>
      <c r="B36" s="5" t="s">
        <v>5</v>
      </c>
      <c r="C36" s="5" t="s">
        <v>6</v>
      </c>
      <c r="D36" s="5" t="s">
        <v>7</v>
      </c>
      <c r="E36" s="5" t="s">
        <v>8</v>
      </c>
      <c r="F36" s="5" t="s">
        <v>9</v>
      </c>
    </row>
    <row r="37" spans="1:6" ht="21" customHeight="1">
      <c r="A37" s="15">
        <v>1300</v>
      </c>
      <c r="B37" s="26" t="s">
        <v>33</v>
      </c>
      <c r="C37" s="15" t="s">
        <v>34</v>
      </c>
      <c r="D37" s="27">
        <v>8</v>
      </c>
      <c r="E37" s="6"/>
      <c r="F37" s="7"/>
    </row>
    <row r="38" spans="1:6" ht="25.5">
      <c r="A38" s="15">
        <v>1301</v>
      </c>
      <c r="B38" s="26" t="s">
        <v>35</v>
      </c>
      <c r="C38" s="28" t="s">
        <v>14</v>
      </c>
      <c r="D38" s="27">
        <v>58</v>
      </c>
      <c r="E38" s="6"/>
      <c r="F38" s="7"/>
    </row>
    <row r="39" spans="1:6" ht="38.25">
      <c r="A39" s="15">
        <v>1304</v>
      </c>
      <c r="B39" s="26" t="s">
        <v>36</v>
      </c>
      <c r="C39" s="15" t="s">
        <v>34</v>
      </c>
      <c r="D39" s="27">
        <v>3</v>
      </c>
      <c r="E39" s="6"/>
      <c r="F39" s="7"/>
    </row>
    <row r="40" spans="1:6" ht="25.5">
      <c r="A40" s="15">
        <v>1305</v>
      </c>
      <c r="B40" s="26" t="s">
        <v>37</v>
      </c>
      <c r="C40" s="15" t="s">
        <v>34</v>
      </c>
      <c r="D40" s="27">
        <v>3</v>
      </c>
      <c r="E40" s="6"/>
      <c r="F40" s="7"/>
    </row>
    <row r="41" spans="1:6" ht="29.25" customHeight="1">
      <c r="A41" s="15">
        <v>1306</v>
      </c>
      <c r="B41" s="26" t="s">
        <v>38</v>
      </c>
      <c r="C41" s="15" t="s">
        <v>34</v>
      </c>
      <c r="D41" s="29">
        <v>6</v>
      </c>
      <c r="E41" s="6"/>
      <c r="F41" s="7"/>
    </row>
    <row r="42" spans="1:6" ht="12.75">
      <c r="A42" s="49" t="s">
        <v>67</v>
      </c>
      <c r="B42" s="49"/>
      <c r="C42" s="49"/>
      <c r="D42" s="49"/>
      <c r="E42" s="49"/>
      <c r="F42" s="49"/>
    </row>
    <row r="43" spans="1:6" ht="26.25" thickBot="1">
      <c r="A43" s="5" t="s">
        <v>4</v>
      </c>
      <c r="B43" s="5" t="s">
        <v>5</v>
      </c>
      <c r="C43" s="5" t="s">
        <v>6</v>
      </c>
      <c r="D43" s="5" t="s">
        <v>7</v>
      </c>
      <c r="E43" s="5" t="s">
        <v>8</v>
      </c>
      <c r="F43" s="5" t="s">
        <v>9</v>
      </c>
    </row>
    <row r="44" spans="1:6" ht="77.25" thickTop="1">
      <c r="A44" s="15">
        <v>1401</v>
      </c>
      <c r="B44" s="26" t="s">
        <v>80</v>
      </c>
      <c r="C44" s="40" t="s">
        <v>76</v>
      </c>
      <c r="D44" s="39">
        <v>282.39</v>
      </c>
      <c r="E44" s="6"/>
      <c r="F44" s="7"/>
    </row>
    <row r="45" spans="1:6" ht="63.75">
      <c r="A45" s="15">
        <v>1402</v>
      </c>
      <c r="B45" s="26" t="s">
        <v>81</v>
      </c>
      <c r="C45" s="28" t="s">
        <v>16</v>
      </c>
      <c r="D45" s="39">
        <v>39.78</v>
      </c>
      <c r="E45" s="6"/>
      <c r="F45" s="7"/>
    </row>
    <row r="46" spans="1:6" ht="76.5">
      <c r="A46" s="15">
        <v>1403</v>
      </c>
      <c r="B46" s="26" t="s">
        <v>82</v>
      </c>
      <c r="C46" s="41" t="s">
        <v>34</v>
      </c>
      <c r="D46" s="6">
        <v>31</v>
      </c>
      <c r="E46" s="6"/>
      <c r="F46" s="7"/>
    </row>
    <row r="47" spans="1:6" ht="51">
      <c r="A47" s="15">
        <v>1404</v>
      </c>
      <c r="B47" s="26" t="s">
        <v>83</v>
      </c>
      <c r="C47" s="41" t="s">
        <v>34</v>
      </c>
      <c r="D47" s="6">
        <v>30</v>
      </c>
      <c r="E47" s="6"/>
      <c r="F47" s="7"/>
    </row>
    <row r="48" spans="2:6" ht="15" customHeight="1">
      <c r="B48" s="8"/>
      <c r="C48" s="9"/>
      <c r="E48" s="16" t="s">
        <v>40</v>
      </c>
      <c r="F48" s="11"/>
    </row>
    <row r="49" spans="2:6" ht="15" customHeight="1">
      <c r="B49" s="8"/>
      <c r="C49" s="9"/>
      <c r="E49" s="16" t="s">
        <v>68</v>
      </c>
      <c r="F49" s="11"/>
    </row>
    <row r="50" spans="2:6" ht="15" customHeight="1">
      <c r="B50" s="8"/>
      <c r="C50" s="9"/>
      <c r="E50" s="16" t="s">
        <v>69</v>
      </c>
      <c r="F50" s="11"/>
    </row>
    <row r="51" spans="2:6" ht="15" customHeight="1">
      <c r="B51" s="8"/>
      <c r="C51" s="9"/>
      <c r="D51" s="9"/>
      <c r="F51" s="11"/>
    </row>
    <row r="52" spans="2:4" ht="14.25">
      <c r="B52" s="8" t="s">
        <v>94</v>
      </c>
      <c r="C52" s="12" t="s">
        <v>41</v>
      </c>
      <c r="D52" s="13"/>
    </row>
    <row r="53" spans="2:4" ht="14.25">
      <c r="B53" s="8"/>
      <c r="C53" s="14" t="s">
        <v>85</v>
      </c>
      <c r="D53" s="13"/>
    </row>
    <row r="54" spans="2:4" ht="14.25">
      <c r="B54" s="8"/>
      <c r="C54" s="9"/>
      <c r="D54" s="9"/>
    </row>
    <row r="55" spans="1:4" ht="43.5" customHeight="1">
      <c r="A55" s="56" t="s">
        <v>84</v>
      </c>
      <c r="B55" s="57"/>
      <c r="C55" s="57"/>
      <c r="D55" s="58"/>
    </row>
  </sheetData>
  <sheetProtection sheet="1"/>
  <mergeCells count="9">
    <mergeCell ref="A35:F35"/>
    <mergeCell ref="A55:D55"/>
    <mergeCell ref="A5:F5"/>
    <mergeCell ref="A1:F1"/>
    <mergeCell ref="A2:F2"/>
    <mergeCell ref="A3:F3"/>
    <mergeCell ref="A16:F16"/>
    <mergeCell ref="A25:F25"/>
    <mergeCell ref="A42:F42"/>
  </mergeCells>
  <printOptions/>
  <pageMargins left="0.9840277777777777" right="0.39305555555555555" top="0.7868055555555555" bottom="0.66875" header="0.19652777777777777" footer="0.1965277777777777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Инфраконструкт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Иво Гаджов</dc:creator>
  <cp:keywords/>
  <dc:description/>
  <cp:lastModifiedBy>bbb</cp:lastModifiedBy>
  <cp:lastPrinted>2016-06-08T15:47:48Z</cp:lastPrinted>
  <dcterms:created xsi:type="dcterms:W3CDTF">2010-08-30T18:00:41Z</dcterms:created>
  <dcterms:modified xsi:type="dcterms:W3CDTF">2016-10-28T07:03:42Z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1033-9.1.0.4759</vt:lpwstr>
  </property>
</Properties>
</file>